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2.xml" ContentType="application/vnd.openxmlformats-officedocument.drawingml.chart+xml"/>
  <Override PartName="/xl/charts/style4.xml" ContentType="application/vnd.ms-office.chartstyle+xml"/>
  <Override PartName="/xl/charts/colors4.xml" ContentType="application/vnd.ms-office.chartcolorstyle+xml"/>
  <Override PartName="/xl/charts/chartEx3.xml" ContentType="application/vnd.ms-office.chartex+xml"/>
  <Override PartName="/xl/charts/style5.xml" ContentType="application/vnd.ms-office.chartstyle+xml"/>
  <Override PartName="/xl/charts/colors5.xml" ContentType="application/vnd.ms-office.chartcolorstyle+xml"/>
  <Override PartName="/xl/charts/chart3.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Ex4.xml" ContentType="application/vnd.ms-office.chartex+xml"/>
  <Override PartName="/xl/charts/style7.xml" ContentType="application/vnd.ms-office.chartstyle+xml"/>
  <Override PartName="/xl/charts/colors7.xml" ContentType="application/vnd.ms-office.chartcolorstyle+xml"/>
  <Override PartName="/xl/charts/chart4.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D:\nFNL LCAPS\nFNL\GUIDEBOOK\ADDENDUM\"/>
    </mc:Choice>
  </mc:AlternateContent>
  <xr:revisionPtr revIDLastSave="0" documentId="8_{A4A74139-C2A2-4946-A95C-126EE61FB96B}" xr6:coauthVersionLast="45" xr6:coauthVersionMax="45" xr10:uidLastSave="{00000000-0000-0000-0000-000000000000}"/>
  <bookViews>
    <workbookView xWindow="-120" yWindow="-120" windowWidth="29040" windowHeight="15840" tabRatio="792" xr2:uid="{B4232C41-613C-41F6-86D4-C7D8BB05DEB5}"/>
  </bookViews>
  <sheets>
    <sheet name="HOME" sheetId="20" r:id="rId1"/>
    <sheet name="2.1.1 التخفيف" sheetId="26" r:id="rId2"/>
    <sheet name="2.1.1 التكيف" sheetId="8" r:id="rId3"/>
    <sheet name="2.1.1 تدقيق النوع" sheetId="9" r:id="rId4"/>
    <sheet name="ARA 2.2.2.1.4; Scope 2; I-C" sheetId="28" r:id="rId5"/>
    <sheet name="ARA 2.2.2.1.4. Scope 2; 1-B" sheetId="27" r:id="rId6"/>
    <sheet name="ENG 2.2.2.1.4; Scope 2, 1-B" sheetId="2" r:id="rId7"/>
    <sheet name="ENG 2.2.2.1.4; Scope 2; 1-C" sheetId="1" r:id="rId8"/>
    <sheet name="ورشة عمل (WS) 2.4" sheetId="22" r:id="rId9"/>
    <sheet name="WS Part I &amp; II" sheetId="11" r:id="rId10"/>
    <sheet name="WS Part III" sheetId="13" r:id="rId11"/>
    <sheet name="3.2 مراجع المشاريع" sheetId="16" r:id="rId12"/>
    <sheet name="3.2 LoA Template" sheetId="25" r:id="rId13"/>
    <sheet name="3.2 InfoSheets" sheetId="15" r:id="rId14"/>
    <sheet name="3.3   " sheetId="10" r:id="rId15"/>
    <sheet name="3.5 (CS 1)" sheetId="4" r:id="rId16"/>
    <sheet name="3.5 (CS 2)" sheetId="5" r:id="rId17"/>
    <sheet name="3.5 (CS 3)" sheetId="6" r:id="rId18"/>
  </sheets>
  <externalReferences>
    <externalReference r:id="rId19"/>
  </externalReferences>
  <definedNames>
    <definedName name="_xlnm._FilterDatabase" localSheetId="12" hidden="1">'3.2 LoA Template'!$A$1:$R$53</definedName>
    <definedName name="_ftn1" localSheetId="4">'ARA 2.2.2.1.4; Scope 2; I-C'!#REF!</definedName>
    <definedName name="_ftn1" localSheetId="7">'ENG 2.2.2.1.4; Scope 2; 1-C'!#REF!</definedName>
    <definedName name="_ftnref1" localSheetId="4">'ARA 2.2.2.1.4; Scope 2; I-C'!#REF!</definedName>
    <definedName name="_ftnref1" localSheetId="7">'ENG 2.2.2.1.4; Scope 2; 1-C'!#REF!</definedName>
    <definedName name="_Hlk26449955" localSheetId="11">'3.2 مراجع المشاريع'!$B$2</definedName>
    <definedName name="_Hlk33344911" localSheetId="4">'ARA 2.2.2.1.4; Scope 2; I-C'!#REF!</definedName>
    <definedName name="_Hlk33344911" localSheetId="7">'ENG 2.2.2.1.4; Scope 2; 1-C'!#REF!</definedName>
    <definedName name="_Toc28024924" localSheetId="13">'3.2 InfoSheets'!$A$6</definedName>
    <definedName name="_xlchart.v1.0" hidden="1">'3.5 (CS 1)'!$H$39:$H$48</definedName>
    <definedName name="_xlchart.v1.1" hidden="1">'3.5 (CS 1)'!$I$39:$I$48</definedName>
    <definedName name="_xlchart.v1.4" hidden="1">'3.5 (CS 2)'!$F$36:$F$44</definedName>
    <definedName name="_xlchart.v1.5" hidden="1">'3.5 (CS 2)'!$G$36:$G$44</definedName>
    <definedName name="_xlchart.v1.6" hidden="1">'[1]AY Summary_Troubleshoot'!$H$39:$H$48</definedName>
    <definedName name="_xlchart.v1.7" hidden="1">'[1]AY Summary_Troubleshoot'!$I$39:$I$48</definedName>
    <definedName name="_xlchart.v2.2" hidden="1">'3.5 (CS 1)'!$A$44:$A$46</definedName>
    <definedName name="_xlchart.v2.3" hidden="1">'3.5 (CS 1)'!$B$44:$B$46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28" l="1"/>
  <c r="F15" i="28" s="1"/>
  <c r="D16" i="28"/>
  <c r="F16" i="28"/>
  <c r="H16" i="28" s="1"/>
  <c r="I16" i="28" s="1"/>
  <c r="G16" i="28"/>
  <c r="B17" i="28"/>
  <c r="D17" i="28"/>
  <c r="D28" i="28"/>
  <c r="F28" i="28"/>
  <c r="G28" i="28" s="1"/>
  <c r="D29" i="28"/>
  <c r="F29" i="28" s="1"/>
  <c r="E49" i="28"/>
  <c r="H49" i="28" s="1"/>
  <c r="F49" i="28"/>
  <c r="I49" i="28" s="1"/>
  <c r="G49" i="28"/>
  <c r="E50" i="28"/>
  <c r="G50" i="28" s="1"/>
  <c r="F50" i="28"/>
  <c r="E51" i="28"/>
  <c r="F51" i="28" s="1"/>
  <c r="E64" i="28"/>
  <c r="E69" i="28"/>
  <c r="D15" i="27"/>
  <c r="F15" i="27"/>
  <c r="G15" i="27"/>
  <c r="H15" i="27"/>
  <c r="I15" i="27" s="1"/>
  <c r="D16" i="27"/>
  <c r="F16" i="27"/>
  <c r="H16" i="27" s="1"/>
  <c r="I16" i="27" s="1"/>
  <c r="G16" i="27"/>
  <c r="D17" i="27"/>
  <c r="F17" i="27"/>
  <c r="G17" i="27" s="1"/>
  <c r="D21" i="27"/>
  <c r="F21" i="27"/>
  <c r="G21" i="27"/>
  <c r="H21" i="27"/>
  <c r="I21" i="27" s="1"/>
  <c r="D22" i="27"/>
  <c r="F22" i="27"/>
  <c r="H22" i="27" s="1"/>
  <c r="I22" i="27" s="1"/>
  <c r="G22" i="27"/>
  <c r="D26" i="27"/>
  <c r="F26" i="27" s="1"/>
  <c r="D30" i="27"/>
  <c r="F30" i="27"/>
  <c r="H30" i="27" s="1"/>
  <c r="I30" i="27" s="1"/>
  <c r="I31" i="27" s="1"/>
  <c r="G30" i="27"/>
  <c r="D42" i="27"/>
  <c r="F42" i="27" s="1"/>
  <c r="D45" i="27"/>
  <c r="F45" i="27"/>
  <c r="H45" i="27" s="1"/>
  <c r="I45" i="27" s="1"/>
  <c r="G45" i="27"/>
  <c r="D46" i="27"/>
  <c r="F46" i="27"/>
  <c r="G46" i="27" s="1"/>
  <c r="D50" i="27"/>
  <c r="F50" i="27"/>
  <c r="G50" i="27"/>
  <c r="H50" i="27"/>
  <c r="I50" i="27" s="1"/>
  <c r="D51" i="27"/>
  <c r="F51" i="27"/>
  <c r="H51" i="27" s="1"/>
  <c r="I51" i="27" s="1"/>
  <c r="G51" i="27"/>
  <c r="D56" i="27"/>
  <c r="F56" i="27" s="1"/>
  <c r="D61" i="27"/>
  <c r="F61" i="27"/>
  <c r="H61" i="27" s="1"/>
  <c r="I61" i="27" s="1"/>
  <c r="I62" i="27" s="1"/>
  <c r="G61" i="27"/>
  <c r="E82" i="27"/>
  <c r="F82" i="27"/>
  <c r="I82" i="27" s="1"/>
  <c r="G82" i="27"/>
  <c r="H82" i="27"/>
  <c r="E83" i="27"/>
  <c r="H83" i="27" s="1"/>
  <c r="F83" i="27"/>
  <c r="I83" i="27" s="1"/>
  <c r="G83" i="27"/>
  <c r="E84" i="27"/>
  <c r="G84" i="27" s="1"/>
  <c r="F84" i="27"/>
  <c r="I84" i="27" s="1"/>
  <c r="E89" i="27"/>
  <c r="F89" i="27" s="1"/>
  <c r="E90" i="27"/>
  <c r="F90" i="27"/>
  <c r="I90" i="27" s="1"/>
  <c r="G90" i="27"/>
  <c r="H90" i="27"/>
  <c r="E91" i="27"/>
  <c r="F91" i="27"/>
  <c r="I91" i="27" s="1"/>
  <c r="G91" i="27"/>
  <c r="E96" i="27"/>
  <c r="G96" i="27" s="1"/>
  <c r="F96" i="27"/>
  <c r="E97" i="27"/>
  <c r="F97" i="27" s="1"/>
  <c r="E98" i="27"/>
  <c r="F98" i="27"/>
  <c r="G98" i="27"/>
  <c r="I98" i="27"/>
  <c r="E104" i="27"/>
  <c r="F104" i="27"/>
  <c r="F106" i="27" s="1"/>
  <c r="G104" i="27"/>
  <c r="H104" i="27"/>
  <c r="I104" i="27"/>
  <c r="E105" i="27"/>
  <c r="F105" i="27"/>
  <c r="G105" i="27" s="1"/>
  <c r="H105" i="27"/>
  <c r="I105" i="27"/>
  <c r="D106" i="27"/>
  <c r="H106" i="27"/>
  <c r="E118" i="27"/>
  <c r="E123" i="27"/>
  <c r="H29" i="28" l="1"/>
  <c r="I29" i="28" s="1"/>
  <c r="G29" i="28"/>
  <c r="F17" i="28"/>
  <c r="G15" i="28"/>
  <c r="H15" i="28" s="1"/>
  <c r="I15" i="28" s="1"/>
  <c r="I17" i="28" s="1"/>
  <c r="G51" i="28"/>
  <c r="I51" i="28" s="1"/>
  <c r="H50" i="28"/>
  <c r="I50" i="28" s="1"/>
  <c r="I52" i="28" s="1"/>
  <c r="H28" i="28"/>
  <c r="I28" i="28" s="1"/>
  <c r="I85" i="27"/>
  <c r="G56" i="27"/>
  <c r="H56" i="27"/>
  <c r="I56" i="27" s="1"/>
  <c r="I57" i="27" s="1"/>
  <c r="I52" i="27"/>
  <c r="G42" i="27"/>
  <c r="H42" i="27"/>
  <c r="I42" i="27" s="1"/>
  <c r="G26" i="27"/>
  <c r="H26" i="27"/>
  <c r="I26" i="27" s="1"/>
  <c r="I27" i="27" s="1"/>
  <c r="I23" i="27"/>
  <c r="H97" i="27"/>
  <c r="H89" i="27"/>
  <c r="I89" i="27" s="1"/>
  <c r="I92" i="27" s="1"/>
  <c r="G97" i="27"/>
  <c r="I97" i="27" s="1"/>
  <c r="H96" i="27"/>
  <c r="I96" i="27" s="1"/>
  <c r="G89" i="27"/>
  <c r="H46" i="27"/>
  <c r="I46" i="27" s="1"/>
  <c r="H17" i="27"/>
  <c r="I17" i="27" s="1"/>
  <c r="I18" i="27" s="1"/>
  <c r="I99" i="27" l="1"/>
  <c r="I43" i="27"/>
  <c r="I47" i="27"/>
  <c r="I64" i="27" l="1"/>
  <c r="AK13" i="6" l="1"/>
  <c r="AN15" i="6"/>
  <c r="AO14" i="6"/>
  <c r="AN14" i="6"/>
  <c r="AO13" i="6"/>
  <c r="AN13" i="6"/>
  <c r="AQ17" i="6"/>
  <c r="AQ16" i="6"/>
  <c r="AQ15" i="6"/>
  <c r="AQ14" i="6"/>
  <c r="AQ13" i="6"/>
  <c r="AA13" i="6"/>
  <c r="AH15" i="6" l="1"/>
  <c r="AR16" i="6"/>
  <c r="G19" i="5"/>
  <c r="L16" i="6" l="1"/>
  <c r="K75" i="5" l="1"/>
  <c r="H111" i="6"/>
  <c r="H112" i="6" s="1"/>
  <c r="I109" i="6"/>
  <c r="H105" i="6"/>
  <c r="I98" i="6"/>
  <c r="J95" i="6"/>
  <c r="I89" i="6"/>
  <c r="I88" i="6"/>
  <c r="J96" i="6" s="1"/>
  <c r="I86" i="6"/>
  <c r="I85" i="6"/>
  <c r="H118" i="6" s="1"/>
  <c r="B81" i="6"/>
  <c r="B88" i="6" s="1"/>
  <c r="B79" i="6"/>
  <c r="J78" i="6"/>
  <c r="H73" i="6"/>
  <c r="H75" i="6" s="1"/>
  <c r="C68" i="6"/>
  <c r="C67" i="6"/>
  <c r="I64" i="6"/>
  <c r="O63" i="6"/>
  <c r="Q64" i="6" s="1"/>
  <c r="Q61" i="6" s="1"/>
  <c r="P62" i="6"/>
  <c r="P61" i="6"/>
  <c r="I43" i="6"/>
  <c r="I42" i="6"/>
  <c r="I41" i="6"/>
  <c r="I40" i="6"/>
  <c r="C33" i="6"/>
  <c r="I47" i="6" s="1"/>
  <c r="C30" i="6"/>
  <c r="I46" i="6" s="1"/>
  <c r="C24" i="6"/>
  <c r="K24" i="6" s="1"/>
  <c r="C20" i="6"/>
  <c r="I44" i="6" s="1"/>
  <c r="F16" i="6"/>
  <c r="C16" i="6"/>
  <c r="K16" i="6" s="1"/>
  <c r="C11" i="6"/>
  <c r="C7" i="6"/>
  <c r="B78" i="6" s="1"/>
  <c r="B60" i="6" s="1"/>
  <c r="I106" i="5"/>
  <c r="H108" i="5" s="1"/>
  <c r="H109" i="5" s="1"/>
  <c r="H102" i="5"/>
  <c r="I97" i="5"/>
  <c r="I95" i="5"/>
  <c r="J92" i="5"/>
  <c r="I86" i="5"/>
  <c r="I85" i="5"/>
  <c r="J93" i="5" s="1"/>
  <c r="I82" i="5"/>
  <c r="H124" i="5" s="1"/>
  <c r="B76" i="5"/>
  <c r="H73" i="5"/>
  <c r="H62" i="5" s="1"/>
  <c r="I62" i="5" s="1"/>
  <c r="B73" i="5"/>
  <c r="H72" i="5"/>
  <c r="H74" i="5" s="1"/>
  <c r="H70" i="5"/>
  <c r="H68" i="5"/>
  <c r="B64" i="5"/>
  <c r="C64" i="5" s="1"/>
  <c r="H61" i="5"/>
  <c r="I61" i="5" s="1"/>
  <c r="O60" i="5"/>
  <c r="P60" i="5" s="1"/>
  <c r="P59" i="5"/>
  <c r="P58" i="5"/>
  <c r="G43" i="5"/>
  <c r="B43" i="5"/>
  <c r="G40" i="5"/>
  <c r="G39" i="5"/>
  <c r="G38" i="5"/>
  <c r="G37" i="5"/>
  <c r="G36" i="5"/>
  <c r="C32" i="5"/>
  <c r="G44" i="5" s="1"/>
  <c r="C29" i="5"/>
  <c r="K23" i="5"/>
  <c r="C23" i="5"/>
  <c r="F23" i="5" s="1"/>
  <c r="K19" i="5"/>
  <c r="L19" i="5" s="1"/>
  <c r="AA9" i="5" s="1"/>
  <c r="C19" i="5"/>
  <c r="F19" i="5" s="1"/>
  <c r="X9" i="5" s="1"/>
  <c r="C15" i="5"/>
  <c r="C35" i="5" s="1"/>
  <c r="C10" i="5"/>
  <c r="C6" i="5"/>
  <c r="B75" i="5" s="1"/>
  <c r="B57" i="5" s="1"/>
  <c r="B58" i="5" s="1"/>
  <c r="I109" i="4"/>
  <c r="H111" i="4" s="1"/>
  <c r="H112" i="4" s="1"/>
  <c r="H105" i="4"/>
  <c r="I100" i="4"/>
  <c r="I98" i="4"/>
  <c r="J96" i="4"/>
  <c r="J95" i="4"/>
  <c r="I91" i="4"/>
  <c r="I90" i="4"/>
  <c r="I89" i="4"/>
  <c r="I88" i="4"/>
  <c r="I85" i="4"/>
  <c r="B80" i="4"/>
  <c r="B79" i="4"/>
  <c r="H75" i="4"/>
  <c r="H76" i="4" s="1"/>
  <c r="H65" i="4" s="1"/>
  <c r="I65" i="4" s="1"/>
  <c r="H73" i="4"/>
  <c r="H71" i="4"/>
  <c r="B67" i="4"/>
  <c r="C67" i="4" s="1"/>
  <c r="H64" i="4"/>
  <c r="I64" i="4" s="1"/>
  <c r="O63" i="4"/>
  <c r="P63" i="4" s="1"/>
  <c r="P69" i="4" s="1"/>
  <c r="P62" i="4"/>
  <c r="P61" i="4"/>
  <c r="I43" i="4"/>
  <c r="I40" i="4"/>
  <c r="B38" i="4"/>
  <c r="D38" i="4" s="1"/>
  <c r="D39" i="4" s="1"/>
  <c r="C33" i="4"/>
  <c r="I48" i="4" s="1"/>
  <c r="C30" i="4"/>
  <c r="I41" i="4" s="1"/>
  <c r="C24" i="4"/>
  <c r="C20" i="4"/>
  <c r="I45" i="4" s="1"/>
  <c r="C16" i="4"/>
  <c r="F16" i="4" s="1"/>
  <c r="C11" i="4"/>
  <c r="G9" i="4"/>
  <c r="C7" i="4"/>
  <c r="C36" i="4" s="1"/>
  <c r="L10" i="4" s="1"/>
  <c r="L24" i="6" l="1"/>
  <c r="D88" i="6"/>
  <c r="B90" i="6"/>
  <c r="AA14" i="6"/>
  <c r="H76" i="6"/>
  <c r="H65" i="6" s="1"/>
  <c r="I65" i="6" s="1"/>
  <c r="H119" i="6"/>
  <c r="K118" i="6"/>
  <c r="G24" i="6" s="1"/>
  <c r="Y13" i="6" s="1"/>
  <c r="I118" i="6"/>
  <c r="I119" i="6" s="1"/>
  <c r="I45" i="6"/>
  <c r="F24" i="6"/>
  <c r="C36" i="6"/>
  <c r="G16" i="6" s="1"/>
  <c r="X13" i="6" s="1"/>
  <c r="P63" i="6"/>
  <c r="I39" i="6"/>
  <c r="G39" i="6" s="1"/>
  <c r="B89" i="6"/>
  <c r="I90" i="6"/>
  <c r="I100" i="6"/>
  <c r="B80" i="6"/>
  <c r="I91" i="6"/>
  <c r="I95" i="6"/>
  <c r="I99" i="6" s="1"/>
  <c r="I96" i="6"/>
  <c r="I112" i="6" s="1"/>
  <c r="I124" i="5"/>
  <c r="I125" i="5" s="1"/>
  <c r="H126" i="5" s="1"/>
  <c r="H127" i="5" s="1"/>
  <c r="I96" i="5"/>
  <c r="I98" i="5"/>
  <c r="G23" i="5"/>
  <c r="W8" i="5" s="1"/>
  <c r="H57" i="5"/>
  <c r="C5" i="5"/>
  <c r="B44" i="5" s="1"/>
  <c r="B38" i="5"/>
  <c r="D38" i="5" s="1"/>
  <c r="D39" i="5" s="1"/>
  <c r="AB7" i="5" s="1"/>
  <c r="AB26" i="5"/>
  <c r="G9" i="5"/>
  <c r="G8" i="5"/>
  <c r="H9" i="5" s="1"/>
  <c r="W10" i="5" s="1"/>
  <c r="L8" i="5"/>
  <c r="M9" i="5" s="1"/>
  <c r="Z10" i="5" s="1"/>
  <c r="L9" i="5"/>
  <c r="G6" i="5"/>
  <c r="L6" i="5"/>
  <c r="L23" i="5"/>
  <c r="Z8" i="5" s="1"/>
  <c r="O88" i="5"/>
  <c r="P88" i="5" s="1"/>
  <c r="Q88" i="5" s="1"/>
  <c r="O80" i="5"/>
  <c r="P80" i="5" s="1"/>
  <c r="Q80" i="5" s="1"/>
  <c r="P70" i="5"/>
  <c r="P66" i="5"/>
  <c r="O79" i="5"/>
  <c r="P79" i="5" s="1"/>
  <c r="Q79" i="5" s="1"/>
  <c r="O89" i="5"/>
  <c r="P89" i="5" s="1"/>
  <c r="Q89" i="5" s="1"/>
  <c r="O87" i="5"/>
  <c r="P87" i="5" s="1"/>
  <c r="Q87" i="5" s="1"/>
  <c r="Q90" i="5" s="1"/>
  <c r="O81" i="5"/>
  <c r="P81" i="5" s="1"/>
  <c r="Q81" i="5" s="1"/>
  <c r="P72" i="5"/>
  <c r="P67" i="5"/>
  <c r="P71" i="5"/>
  <c r="P68" i="5"/>
  <c r="P73" i="5"/>
  <c r="P69" i="5"/>
  <c r="I109" i="5"/>
  <c r="G41" i="5"/>
  <c r="B84" i="5"/>
  <c r="I87" i="5"/>
  <c r="B88" i="5"/>
  <c r="G42" i="5"/>
  <c r="Q61" i="5"/>
  <c r="Q58" i="5" s="1"/>
  <c r="B77" i="5"/>
  <c r="I88" i="5"/>
  <c r="B91" i="5"/>
  <c r="I93" i="5"/>
  <c r="H115" i="5"/>
  <c r="B45" i="5"/>
  <c r="B65" i="5"/>
  <c r="C65" i="5" s="1"/>
  <c r="I83" i="5"/>
  <c r="H125" i="5" s="1"/>
  <c r="I92" i="5"/>
  <c r="P76" i="4"/>
  <c r="O82" i="4"/>
  <c r="P82" i="4" s="1"/>
  <c r="Q82" i="4" s="1"/>
  <c r="I39" i="4"/>
  <c r="H77" i="4"/>
  <c r="H127" i="4"/>
  <c r="I86" i="4"/>
  <c r="H118" i="4"/>
  <c r="I96" i="4"/>
  <c r="I112" i="4" s="1"/>
  <c r="I95" i="4"/>
  <c r="I99" i="4" s="1"/>
  <c r="O83" i="4"/>
  <c r="P83" i="4" s="1"/>
  <c r="Q83" i="4" s="1"/>
  <c r="P73" i="4"/>
  <c r="O92" i="4"/>
  <c r="P92" i="4" s="1"/>
  <c r="Q92" i="4" s="1"/>
  <c r="O91" i="4"/>
  <c r="P91" i="4" s="1"/>
  <c r="Q91" i="4" s="1"/>
  <c r="O84" i="4"/>
  <c r="P84" i="4" s="1"/>
  <c r="Q84" i="4" s="1"/>
  <c r="P75" i="4"/>
  <c r="P70" i="4"/>
  <c r="O90" i="4"/>
  <c r="P90" i="4" s="1"/>
  <c r="Q90" i="4" s="1"/>
  <c r="Q93" i="4" s="1"/>
  <c r="P71" i="4"/>
  <c r="AB32" i="4"/>
  <c r="G10" i="4"/>
  <c r="L9" i="4"/>
  <c r="P72" i="4"/>
  <c r="G16" i="4"/>
  <c r="X13" i="4" s="1"/>
  <c r="I46" i="4"/>
  <c r="F24" i="4"/>
  <c r="K16" i="4"/>
  <c r="L16" i="4" s="1"/>
  <c r="AA14" i="4" s="1"/>
  <c r="K24" i="4"/>
  <c r="P74" i="4"/>
  <c r="B81" i="4"/>
  <c r="B92" i="4"/>
  <c r="Q64" i="4"/>
  <c r="Q61" i="4" s="1"/>
  <c r="C89" i="6" l="1"/>
  <c r="F7" i="6"/>
  <c r="B96" i="6"/>
  <c r="B82" i="6"/>
  <c r="B91" i="6"/>
  <c r="B92" i="6"/>
  <c r="I101" i="6"/>
  <c r="O92" i="6"/>
  <c r="P92" i="6" s="1"/>
  <c r="Q92" i="6" s="1"/>
  <c r="O91" i="6"/>
  <c r="P91" i="6" s="1"/>
  <c r="Q91" i="6" s="1"/>
  <c r="O84" i="6"/>
  <c r="P84" i="6" s="1"/>
  <c r="Q84" i="6" s="1"/>
  <c r="P75" i="6"/>
  <c r="O90" i="6"/>
  <c r="P90" i="6" s="1"/>
  <c r="Q90" i="6" s="1"/>
  <c r="Q93" i="6" s="1"/>
  <c r="P72" i="6"/>
  <c r="O83" i="6"/>
  <c r="P83" i="6" s="1"/>
  <c r="Q83" i="6" s="1"/>
  <c r="O82" i="6"/>
  <c r="P82" i="6" s="1"/>
  <c r="Q82" i="6" s="1"/>
  <c r="Q85" i="6" s="1"/>
  <c r="P76" i="6"/>
  <c r="P74" i="6"/>
  <c r="P71" i="6"/>
  <c r="P73" i="6"/>
  <c r="P70" i="6"/>
  <c r="P69" i="6"/>
  <c r="L9" i="6"/>
  <c r="L11" i="6" s="1"/>
  <c r="AA16" i="6" s="1"/>
  <c r="B38" i="6"/>
  <c r="D38" i="6" s="1"/>
  <c r="D39" i="6" s="1"/>
  <c r="G9" i="6"/>
  <c r="G11" i="6" s="1"/>
  <c r="L10" i="6"/>
  <c r="G10" i="6"/>
  <c r="H120" i="6"/>
  <c r="H121" i="6" s="1"/>
  <c r="H77" i="6"/>
  <c r="B95" i="6"/>
  <c r="D95" i="6"/>
  <c r="B104" i="6" s="1"/>
  <c r="B106" i="6" s="1"/>
  <c r="B61" i="6"/>
  <c r="B94" i="5"/>
  <c r="B93" i="5"/>
  <c r="Q91" i="5"/>
  <c r="L32" i="5" s="1"/>
  <c r="Z9" i="5" s="1"/>
  <c r="K32" i="5"/>
  <c r="M33" i="5"/>
  <c r="Z11" i="5"/>
  <c r="I115" i="5"/>
  <c r="I116" i="5" s="1"/>
  <c r="H117" i="5" s="1"/>
  <c r="H118" i="5" s="1"/>
  <c r="H116" i="5"/>
  <c r="B85" i="5"/>
  <c r="C85" i="5" s="1"/>
  <c r="B92" i="5"/>
  <c r="W11" i="5"/>
  <c r="B87" i="5"/>
  <c r="B86" i="5"/>
  <c r="D84" i="5"/>
  <c r="D91" i="5" s="1"/>
  <c r="B101" i="5" s="1"/>
  <c r="B103" i="5" s="1"/>
  <c r="Q82" i="5"/>
  <c r="I128" i="5"/>
  <c r="I129" i="5" s="1"/>
  <c r="I127" i="5"/>
  <c r="B96" i="4"/>
  <c r="B82" i="4"/>
  <c r="B78" i="4" s="1"/>
  <c r="B60" i="4" s="1"/>
  <c r="B61" i="4" s="1"/>
  <c r="B88" i="4"/>
  <c r="B89" i="4"/>
  <c r="K33" i="4"/>
  <c r="L33" i="4" s="1"/>
  <c r="AA15" i="4" s="1"/>
  <c r="Q94" i="4"/>
  <c r="K78" i="4"/>
  <c r="C6" i="4" s="1"/>
  <c r="B45" i="4" s="1"/>
  <c r="H60" i="4"/>
  <c r="I101" i="4"/>
  <c r="Q85" i="4"/>
  <c r="B68" i="4"/>
  <c r="C68" i="4" s="1"/>
  <c r="H128" i="4"/>
  <c r="K127" i="4"/>
  <c r="L24" i="4" s="1"/>
  <c r="AA13" i="4" s="1"/>
  <c r="I127" i="4"/>
  <c r="I128" i="4" s="1"/>
  <c r="H129" i="4" s="1"/>
  <c r="H130" i="4" s="1"/>
  <c r="I118" i="4"/>
  <c r="I119" i="4" s="1"/>
  <c r="H120" i="4" s="1"/>
  <c r="H121" i="4" s="1"/>
  <c r="H119" i="4"/>
  <c r="K118" i="4"/>
  <c r="G24" i="4" s="1"/>
  <c r="Y13" i="4" s="1"/>
  <c r="G39" i="4"/>
  <c r="G7" i="6" l="1"/>
  <c r="F36" i="6"/>
  <c r="G36" i="6" s="1"/>
  <c r="F33" i="6"/>
  <c r="G33" i="6" s="1"/>
  <c r="Y14" i="6" s="1"/>
  <c r="Q86" i="6"/>
  <c r="B99" i="6"/>
  <c r="C96" i="6"/>
  <c r="L7" i="6" s="1"/>
  <c r="K7" i="6"/>
  <c r="B102" i="6"/>
  <c r="B98" i="6"/>
  <c r="B97" i="6"/>
  <c r="I122" i="6"/>
  <c r="I121" i="6"/>
  <c r="X14" i="6"/>
  <c r="U13" i="6"/>
  <c r="Q94" i="6"/>
  <c r="K33" i="6"/>
  <c r="L33" i="6" s="1"/>
  <c r="AA15" i="6" s="1"/>
  <c r="Q83" i="5"/>
  <c r="G32" i="5" s="1"/>
  <c r="F32" i="5"/>
  <c r="B99" i="5"/>
  <c r="C92" i="5"/>
  <c r="B95" i="5"/>
  <c r="I118" i="5"/>
  <c r="I119" i="5"/>
  <c r="I120" i="5" s="1"/>
  <c r="I131" i="4"/>
  <c r="I130" i="4"/>
  <c r="Q86" i="4"/>
  <c r="F33" i="4"/>
  <c r="G33" i="4" s="1"/>
  <c r="Y14" i="4" s="1"/>
  <c r="R15" i="4" s="1"/>
  <c r="B90" i="4"/>
  <c r="D88" i="4"/>
  <c r="B91" i="4"/>
  <c r="I122" i="4"/>
  <c r="I121" i="4"/>
  <c r="C89" i="4"/>
  <c r="F7" i="4"/>
  <c r="K7" i="4"/>
  <c r="K36" i="4" s="1"/>
  <c r="L36" i="4" s="1"/>
  <c r="B99" i="4"/>
  <c r="C96" i="4"/>
  <c r="L7" i="4" s="1"/>
  <c r="K36" i="6" l="1"/>
  <c r="L36" i="6" s="1"/>
  <c r="AA17" i="6"/>
  <c r="AB16" i="6" s="1"/>
  <c r="M34" i="6"/>
  <c r="R15" i="6"/>
  <c r="H34" i="6"/>
  <c r="X15" i="6"/>
  <c r="W9" i="5"/>
  <c r="H33" i="5"/>
  <c r="G7" i="4"/>
  <c r="H34" i="4" s="1"/>
  <c r="F36" i="4"/>
  <c r="G36" i="4" s="1"/>
  <c r="AA17" i="4"/>
  <c r="AC16" i="4" s="1"/>
  <c r="M34" i="4"/>
  <c r="B95" i="4"/>
  <c r="B97" i="4" l="1"/>
  <c r="B102" i="4"/>
  <c r="B98" i="4"/>
  <c r="D95" i="4"/>
  <c r="B104" i="4" s="1"/>
  <c r="B106" i="4" s="1"/>
  <c r="E118" i="2" l="1"/>
  <c r="E123" i="2" s="1"/>
  <c r="F106" i="2"/>
  <c r="D106" i="2"/>
  <c r="H105" i="2"/>
  <c r="I105" i="2" s="1"/>
  <c r="G105" i="2"/>
  <c r="F105" i="2"/>
  <c r="E105" i="2"/>
  <c r="H104" i="2"/>
  <c r="H106" i="2" s="1"/>
  <c r="F104" i="2"/>
  <c r="G104" i="2" s="1"/>
  <c r="E104" i="2"/>
  <c r="E98" i="2"/>
  <c r="G98" i="2" s="1"/>
  <c r="F97" i="2"/>
  <c r="E97" i="2"/>
  <c r="H97" i="2" s="1"/>
  <c r="G96" i="2"/>
  <c r="E96" i="2"/>
  <c r="F96" i="2" s="1"/>
  <c r="F91" i="2"/>
  <c r="E91" i="2"/>
  <c r="G91" i="2" s="1"/>
  <c r="I91" i="2" s="1"/>
  <c r="E90" i="2"/>
  <c r="H90" i="2" s="1"/>
  <c r="H89" i="2"/>
  <c r="F89" i="2"/>
  <c r="I89" i="2" s="1"/>
  <c r="E89" i="2"/>
  <c r="G89" i="2" s="1"/>
  <c r="G84" i="2"/>
  <c r="E84" i="2"/>
  <c r="F84" i="2" s="1"/>
  <c r="I84" i="2" s="1"/>
  <c r="H83" i="2"/>
  <c r="F83" i="2"/>
  <c r="I83" i="2" s="1"/>
  <c r="E83" i="2"/>
  <c r="G83" i="2" s="1"/>
  <c r="E82" i="2"/>
  <c r="H82" i="2" s="1"/>
  <c r="F61" i="2"/>
  <c r="G61" i="2" s="1"/>
  <c r="H61" i="2" s="1"/>
  <c r="I61" i="2" s="1"/>
  <c r="I62" i="2" s="1"/>
  <c r="D61" i="2"/>
  <c r="F56" i="2"/>
  <c r="D56" i="2"/>
  <c r="F51" i="2"/>
  <c r="G51" i="2" s="1"/>
  <c r="H51" i="2" s="1"/>
  <c r="I51" i="2" s="1"/>
  <c r="D51" i="2"/>
  <c r="D50" i="2"/>
  <c r="F50" i="2" s="1"/>
  <c r="D46" i="2"/>
  <c r="F46" i="2" s="1"/>
  <c r="D45" i="2"/>
  <c r="F45" i="2" s="1"/>
  <c r="G45" i="2" s="1"/>
  <c r="H45" i="2" s="1"/>
  <c r="I45" i="2" s="1"/>
  <c r="F42" i="2"/>
  <c r="D42" i="2"/>
  <c r="F30" i="2"/>
  <c r="G30" i="2" s="1"/>
  <c r="H30" i="2" s="1"/>
  <c r="I30" i="2" s="1"/>
  <c r="I31" i="2" s="1"/>
  <c r="D30" i="2"/>
  <c r="D26" i="2"/>
  <c r="F26" i="2" s="1"/>
  <c r="F22" i="2"/>
  <c r="G22" i="2" s="1"/>
  <c r="H22" i="2" s="1"/>
  <c r="I22" i="2" s="1"/>
  <c r="D22" i="2"/>
  <c r="D21" i="2"/>
  <c r="F21" i="2" s="1"/>
  <c r="D17" i="2"/>
  <c r="F17" i="2" s="1"/>
  <c r="D16" i="2"/>
  <c r="F16" i="2" s="1"/>
  <c r="G16" i="2" s="1"/>
  <c r="H16" i="2" s="1"/>
  <c r="I16" i="2" s="1"/>
  <c r="D15" i="2"/>
  <c r="F15" i="2" s="1"/>
  <c r="E64" i="1"/>
  <c r="E69" i="1" s="1"/>
  <c r="E51" i="1"/>
  <c r="F51" i="1" s="1"/>
  <c r="E50" i="1"/>
  <c r="G50" i="1" s="1"/>
  <c r="E49" i="1"/>
  <c r="H49" i="1" s="1"/>
  <c r="D29" i="1"/>
  <c r="F29" i="1" s="1"/>
  <c r="D28" i="1"/>
  <c r="F28" i="1" s="1"/>
  <c r="B17" i="1"/>
  <c r="D16" i="1"/>
  <c r="F16" i="1" s="1"/>
  <c r="F15" i="1"/>
  <c r="D15" i="1"/>
  <c r="G51" i="1" l="1"/>
  <c r="I51" i="1" s="1"/>
  <c r="D17" i="1"/>
  <c r="H50" i="1"/>
  <c r="G17" i="2"/>
  <c r="H17" i="2" s="1"/>
  <c r="I17" i="2" s="1"/>
  <c r="H46" i="2"/>
  <c r="I46" i="2" s="1"/>
  <c r="G46" i="2"/>
  <c r="G15" i="2"/>
  <c r="H15" i="2" s="1"/>
  <c r="I15" i="2" s="1"/>
  <c r="G21" i="2"/>
  <c r="H21" i="2" s="1"/>
  <c r="I21" i="2" s="1"/>
  <c r="I23" i="2" s="1"/>
  <c r="H42" i="2"/>
  <c r="I42" i="2" s="1"/>
  <c r="G50" i="2"/>
  <c r="H50" i="2" s="1"/>
  <c r="I50" i="2" s="1"/>
  <c r="I52" i="2" s="1"/>
  <c r="H56" i="2"/>
  <c r="I56" i="2" s="1"/>
  <c r="I57" i="2" s="1"/>
  <c r="G26" i="2"/>
  <c r="H26" i="2" s="1"/>
  <c r="I26" i="2" s="1"/>
  <c r="I27" i="2" s="1"/>
  <c r="G42" i="2"/>
  <c r="G56" i="2"/>
  <c r="F82" i="2"/>
  <c r="I82" i="2" s="1"/>
  <c r="I85" i="2" s="1"/>
  <c r="F90" i="2"/>
  <c r="I90" i="2" s="1"/>
  <c r="I92" i="2" s="1"/>
  <c r="H96" i="2"/>
  <c r="I96" i="2" s="1"/>
  <c r="I99" i="2" s="1"/>
  <c r="G97" i="2"/>
  <c r="I97" i="2" s="1"/>
  <c r="F98" i="2"/>
  <c r="I98" i="2" s="1"/>
  <c r="I104" i="2"/>
  <c r="G82" i="2"/>
  <c r="G90" i="2"/>
  <c r="G16" i="1"/>
  <c r="H16" i="1" s="1"/>
  <c r="I16" i="1" s="1"/>
  <c r="G28" i="1"/>
  <c r="H28" i="1" s="1"/>
  <c r="I28" i="1" s="1"/>
  <c r="F17" i="1"/>
  <c r="G29" i="1"/>
  <c r="H29" i="1" s="1"/>
  <c r="I29" i="1" s="1"/>
  <c r="G49" i="1"/>
  <c r="F50" i="1"/>
  <c r="G15" i="1"/>
  <c r="H15" i="1" s="1"/>
  <c r="I15" i="1" s="1"/>
  <c r="F49" i="1"/>
  <c r="I49" i="1" s="1"/>
  <c r="I50" i="1" l="1"/>
  <c r="I52" i="1" s="1"/>
  <c r="I17" i="1"/>
  <c r="I18" i="2"/>
  <c r="I43" i="2"/>
  <c r="I47" i="2" l="1"/>
  <c r="I64" i="2" s="1"/>
  <c r="I30" i="28"/>
  <c r="I30" i="1"/>
</calcChain>
</file>

<file path=xl/sharedStrings.xml><?xml version="1.0" encoding="utf-8"?>
<sst xmlns="http://schemas.openxmlformats.org/spreadsheetml/2006/main" count="1709" uniqueCount="884">
  <si>
    <t>ENERGY EMISSIONS FACTORS</t>
  </si>
  <si>
    <t>IPCC 2006</t>
  </si>
  <si>
    <t>https://drive.google.com/open?id=1ySdr7RYW1uHau95QserErC1He3tSAtob</t>
  </si>
  <si>
    <t>CO2 Default emissions factors below are not Equivalants (only CO2)</t>
  </si>
  <si>
    <r>
      <t xml:space="preserve">Default Emission Factors for Stationary Combustion in the </t>
    </r>
    <r>
      <rPr>
        <b/>
        <sz val="12"/>
        <color theme="7" tint="-0.249977111117893"/>
        <rFont val="Calibri"/>
        <family val="2"/>
        <scheme val="minor"/>
      </rPr>
      <t>Energy Industries</t>
    </r>
  </si>
  <si>
    <t>kg of GHG gas per TJ on a Net Calorific Basis</t>
  </si>
  <si>
    <t>Default Emission Factor</t>
  </si>
  <si>
    <t xml:space="preserve">Lower </t>
  </si>
  <si>
    <t>Upper</t>
  </si>
  <si>
    <t>CO2 Default Emission Factor</t>
  </si>
  <si>
    <t>Natural Gas</t>
  </si>
  <si>
    <t>EXAMPLE</t>
  </si>
  <si>
    <t>Electricity consumed in kWh was requested of and obtained from EDCO</t>
  </si>
  <si>
    <t>Electricity Consumed (kWh)</t>
  </si>
  <si>
    <t>conversion of kWH to Terajoules</t>
  </si>
  <si>
    <t>TJ / h</t>
  </si>
  <si>
    <t>default emission factor (kg of GHG / TJ)</t>
  </si>
  <si>
    <t>CO2 (kg)</t>
  </si>
  <si>
    <t>CO2 &amp; CH4 (Kg)</t>
  </si>
  <si>
    <t>CO2e (CO2, CH4, N2O) kg</t>
  </si>
  <si>
    <t>CO2e in Gg</t>
  </si>
  <si>
    <t>ENERGY</t>
  </si>
  <si>
    <t>Government</t>
  </si>
  <si>
    <t xml:space="preserve">Street Lighting </t>
  </si>
  <si>
    <t>Total Gg of CO2e/year</t>
  </si>
  <si>
    <t>2IB-1 Data Input</t>
  </si>
  <si>
    <t>1. Input annual total of electricity consumed by municipal buildings during the base year in  _____________</t>
  </si>
  <si>
    <t>2. Input the annual total of electricity consumed to power streetlights during the base year in _____________</t>
  </si>
  <si>
    <t>3. The total CO2e in Gg for municipal buildings will be shown in __________</t>
  </si>
  <si>
    <t>4. The total CO2e in Gg for streetlighting will be shown in ____________</t>
  </si>
  <si>
    <t>INPUT</t>
  </si>
  <si>
    <r>
      <t>CO2e (</t>
    </r>
    <r>
      <rPr>
        <sz val="10"/>
        <color theme="1"/>
        <rFont val="Calibri"/>
        <family val="2"/>
        <scheme val="minor"/>
      </rPr>
      <t>CO2, CH4, N2O</t>
    </r>
    <r>
      <rPr>
        <sz val="11"/>
        <color theme="1"/>
        <rFont val="Calibri"/>
        <family val="2"/>
        <scheme val="minor"/>
      </rPr>
      <t>) (kg)</t>
    </r>
  </si>
  <si>
    <t>CO2e (Gg)</t>
  </si>
  <si>
    <t>TRANSPORT EMISSIONS FACTORS</t>
  </si>
  <si>
    <t xml:space="preserve">Road Transport Default CO2 Emission Factors </t>
  </si>
  <si>
    <t>https://drive.google.com/open?id=1a_U1Ary6_cIQRNhjOB7VyH3Ft11Nbz12</t>
  </si>
  <si>
    <t>kg/TJ</t>
  </si>
  <si>
    <t>Default</t>
  </si>
  <si>
    <t>Motor Gasoline</t>
  </si>
  <si>
    <t>Gas/Diesel oil</t>
  </si>
  <si>
    <t>Liquefied Petroleum Gases</t>
  </si>
  <si>
    <t>Kerosene</t>
  </si>
  <si>
    <t>Lubricants</t>
  </si>
  <si>
    <t>Compressed Natural Gas</t>
  </si>
  <si>
    <t xml:space="preserve">Liquefied Natural Gas </t>
  </si>
  <si>
    <t>2IB-2 Data Input</t>
  </si>
  <si>
    <t>1. Input annual total Liters of fuel used respective of Fuel Type in __________</t>
  </si>
  <si>
    <t>2. The total CO2e in Gg for vehicles will be shown in ____________</t>
  </si>
  <si>
    <t>Municipal Vehicles</t>
  </si>
  <si>
    <t>Fuel Type</t>
  </si>
  <si>
    <r>
      <t xml:space="preserve">Quantity </t>
    </r>
    <r>
      <rPr>
        <sz val="9"/>
        <color theme="1"/>
        <rFont val="Calibri"/>
        <family val="2"/>
        <scheme val="minor"/>
      </rPr>
      <t>(Liters/annum)</t>
    </r>
  </si>
  <si>
    <t>Terajoules of Fuel</t>
  </si>
  <si>
    <t>CH4 (kg)</t>
  </si>
  <si>
    <t>N20 (kg)</t>
  </si>
  <si>
    <t>Gg of CO2</t>
  </si>
  <si>
    <t>Diesel Oil</t>
  </si>
  <si>
    <t xml:space="preserve">Kerosene </t>
  </si>
  <si>
    <t>EMISSIONS IN WASTE: Scaled from BIENNIAL UPDATE</t>
  </si>
  <si>
    <t>2IB-3 Data Input</t>
  </si>
  <si>
    <t>1. Input the total population of the municipality for your selected base year__________</t>
  </si>
  <si>
    <t>2. The estimated total CO2e in Gg from solid waste generation in the municipality will be shown in ____________</t>
  </si>
  <si>
    <t>BUR total CO2e (Gg) for Solid Waste Disposal in 2012</t>
  </si>
  <si>
    <t>Gg of CO2e</t>
  </si>
  <si>
    <t>Jordan's total population of 2012 (Department of Statistics)</t>
  </si>
  <si>
    <t>national population (2012)</t>
  </si>
  <si>
    <t xml:space="preserve">CO2e per capita based on BUR </t>
  </si>
  <si>
    <t>Gg of CO2e generated per captia</t>
  </si>
  <si>
    <t>Estimated CO2e (Gg) from waste based on per capita CO2e generation of 2012</t>
  </si>
  <si>
    <t xml:space="preserve">Municipality's Population </t>
  </si>
  <si>
    <t>Rural to Urban Ratio</t>
  </si>
  <si>
    <t>Urban</t>
  </si>
  <si>
    <t>Rural</t>
  </si>
  <si>
    <t>Total</t>
  </si>
  <si>
    <t>Jordan’s average waste generation per capita is (2015) =  0.9 kg/cap/day – urban areas and 0.87 kg/cap/day in rural areas.</t>
  </si>
  <si>
    <t>Rural population was reported at 15.87% (World Bank, 2017)</t>
  </si>
  <si>
    <t>Plastic</t>
  </si>
  <si>
    <t xml:space="preserve">Source </t>
  </si>
  <si>
    <t>IDCO, 2018</t>
  </si>
  <si>
    <t>amount of fuel combusted in source category</t>
  </si>
  <si>
    <t>Default emission factor (kg of GHG / TJ)</t>
  </si>
  <si>
    <t>Residential/Households</t>
  </si>
  <si>
    <t>INDUSTRY</t>
  </si>
  <si>
    <t>Commercial Sector</t>
  </si>
  <si>
    <t>Small Industry</t>
  </si>
  <si>
    <t>AGRICULTURE</t>
  </si>
  <si>
    <t>Agriculture</t>
  </si>
  <si>
    <t xml:space="preserve">WATER  </t>
  </si>
  <si>
    <t>Water Pumping</t>
  </si>
  <si>
    <t>2IC-1</t>
  </si>
  <si>
    <t>2IC-4</t>
  </si>
  <si>
    <t>2IC-5</t>
  </si>
  <si>
    <t>2IC-6</t>
  </si>
  <si>
    <t>Combined Total</t>
  </si>
  <si>
    <t>1. Input annual total Liters of fuel consumed by Municipal Vehicles, Public Transport (busses, taxis) and commuters  respective of Fuel Type and in __________, respectively.</t>
  </si>
  <si>
    <t>2. The total CO2e in Gg for vehicles will be shown in __  , ____   , ______ per each category; for whole NDC category - _____</t>
  </si>
  <si>
    <t>1.a - If your inventory will not include action-specific scnearios - use the ____X___ below to estimate emissions to get a generalization of CO2e total, based on per-captita CO2e emissions of 2012</t>
  </si>
  <si>
    <t>Municipality's Population</t>
  </si>
  <si>
    <t>HH</t>
  </si>
  <si>
    <t>Households</t>
  </si>
  <si>
    <t>Gg</t>
  </si>
  <si>
    <t>Solid Waste</t>
  </si>
  <si>
    <t>Waste Stream</t>
  </si>
  <si>
    <t>Other</t>
  </si>
  <si>
    <t>Metals</t>
  </si>
  <si>
    <t>Goal</t>
  </si>
  <si>
    <t>CO2E decrease as per respectiv Ambition/category (Gg)</t>
  </si>
  <si>
    <t>% of total</t>
  </si>
  <si>
    <t xml:space="preserve">CO2E decrease </t>
  </si>
  <si>
    <t>Residential</t>
  </si>
  <si>
    <t>Averted (Solar PV/HH) as of '18 (counted toward total residential emissios)</t>
  </si>
  <si>
    <t>Averted (Solar Heat) as of '18 (counted toward total residential emissions)</t>
  </si>
  <si>
    <t>Plan for Growth</t>
  </si>
  <si>
    <t>3.0 Gg of CO2e</t>
  </si>
  <si>
    <t xml:space="preserve">     CO2e Reduction Ambitions </t>
  </si>
  <si>
    <t>Remaining Emissons (2018 Base Year)</t>
  </si>
  <si>
    <t>Reduction</t>
  </si>
  <si>
    <t>Transport</t>
  </si>
  <si>
    <t xml:space="preserve">Transportation </t>
  </si>
  <si>
    <t>Municipal Commuters</t>
  </si>
  <si>
    <t xml:space="preserve"> Gg CO2e</t>
  </si>
  <si>
    <t xml:space="preserve"> 2018 - 2020</t>
  </si>
  <si>
    <t xml:space="preserve"> 2020 - 2023</t>
  </si>
  <si>
    <t xml:space="preserve"> 2022 - 2025</t>
  </si>
  <si>
    <t xml:space="preserve"> 2025 - 2030</t>
  </si>
  <si>
    <t>TOTAL (Gg of CO2e)</t>
  </si>
  <si>
    <t>Population 2018</t>
  </si>
  <si>
    <t>Population 2030</t>
  </si>
  <si>
    <t>CO2e/cap (2018)</t>
  </si>
  <si>
    <t>co2e total 2030</t>
  </si>
  <si>
    <t>Difference in CO2e between 2018 and 2030</t>
  </si>
  <si>
    <t>Municipal, Street Lighting</t>
  </si>
  <si>
    <t>Industry</t>
  </si>
  <si>
    <t>PV Solar</t>
  </si>
  <si>
    <t>Solar Waterheaters</t>
  </si>
  <si>
    <t>Remaining CO2e of Residences</t>
  </si>
  <si>
    <t xml:space="preserve">Solid Waste </t>
  </si>
  <si>
    <t xml:space="preserve">The scenarios below are intended as illustrations for achieving the emissions ambitions (as well as adaptive measures) above. Being illustrations, they are not meant to be the means, or at least the only means, for achieving emissions ambitions. However, they are excersices that show the importance of establishing goals and investigating the means for achieving them. For example, if reducing emissions means improving water harvesting techniques, below you will find an illustration that compares the emissions reduction goal to the surface area needed to collect water. Again, however, in order for these scenarios to become actions, futhrer investigation regarding the details of multiple aspects influencing efficiency and effecacy would need to be conducted. </t>
  </si>
  <si>
    <t>Accronyms:</t>
  </si>
  <si>
    <t xml:space="preserve">Solar Panels on Rooftops </t>
  </si>
  <si>
    <t xml:space="preserve">Water Heaters </t>
  </si>
  <si>
    <t xml:space="preserve">Waste Treatment </t>
  </si>
  <si>
    <t>SW</t>
  </si>
  <si>
    <t>SolidWaste</t>
  </si>
  <si>
    <t>CO2e</t>
  </si>
  <si>
    <t>Carbon Equivalent</t>
  </si>
  <si>
    <t>kWh</t>
  </si>
  <si>
    <t>Kilowatt Hours</t>
  </si>
  <si>
    <t xml:space="preserve">1. How much was achieved in CO2e reductions with PV Solar on roofs? </t>
  </si>
  <si>
    <t xml:space="preserve">1. How much was achieved in CO2e reductions with PV Water Heaters? </t>
  </si>
  <si>
    <t xml:space="preserve">1. What is the CO2e generated from waste by Composition? </t>
  </si>
  <si>
    <t>Gigagrams</t>
  </si>
  <si>
    <t>CO2e averted by PV solar (Gg of CO2e)</t>
  </si>
  <si>
    <t>CO2e averted by PV Water Heaters (Gg of CO2e)</t>
  </si>
  <si>
    <t>kg</t>
  </si>
  <si>
    <t>tons</t>
  </si>
  <si>
    <t>Elec</t>
  </si>
  <si>
    <t>Electric</t>
  </si>
  <si>
    <t>% averted (as of 2019) from TOTAL</t>
  </si>
  <si>
    <r>
      <t>SW//CO2e /</t>
    </r>
    <r>
      <rPr>
        <b/>
        <sz val="11"/>
        <color theme="1"/>
        <rFont val="Calibri"/>
        <family val="2"/>
        <scheme val="minor"/>
      </rPr>
      <t>captia</t>
    </r>
    <r>
      <rPr>
        <sz val="11"/>
        <color theme="1"/>
        <rFont val="Calibri"/>
        <family val="2"/>
        <scheme val="minor"/>
      </rPr>
      <t xml:space="preserve"> annually</t>
    </r>
  </si>
  <si>
    <t>PV</t>
  </si>
  <si>
    <t>Photovoltaic</t>
  </si>
  <si>
    <t>Total SW Nationally 2018</t>
  </si>
  <si>
    <t>WAJ</t>
  </si>
  <si>
    <t>Water Authority of Jordan</t>
  </si>
  <si>
    <t>Total SW of Municipality</t>
  </si>
  <si>
    <t>Kilograms</t>
  </si>
  <si>
    <t xml:space="preserve">% of HH covered </t>
  </si>
  <si>
    <t>Total CO2e of Municipal SW</t>
  </si>
  <si>
    <t>2. What percentage of HH are already covered?</t>
  </si>
  <si>
    <t xml:space="preserve">% of generated  </t>
  </si>
  <si>
    <t>Tons of waste generated annually (tons/year)</t>
  </si>
  <si>
    <t>Waste composition in Jordan</t>
  </si>
  <si>
    <t xml:space="preserve">% of electricity covered by PV solar </t>
  </si>
  <si>
    <t>Residential Elec consumption (kWh)</t>
  </si>
  <si>
    <t>Solar WH Stats</t>
  </si>
  <si>
    <t>Sunny days</t>
  </si>
  <si>
    <t xml:space="preserve">Unsunny Days </t>
  </si>
  <si>
    <t>% of total composition</t>
  </si>
  <si>
    <t>tons/year</t>
  </si>
  <si>
    <t># of HH</t>
  </si>
  <si>
    <t># days /year</t>
  </si>
  <si>
    <t>Organic/Biowaste</t>
  </si>
  <si>
    <t># of HH with PV WH</t>
  </si>
  <si>
    <t xml:space="preserve">kWh generated </t>
  </si>
  <si>
    <t xml:space="preserve"># of HH without </t>
  </si>
  <si>
    <t>Paper</t>
  </si>
  <si>
    <t>3. What is the true consumption (electricity demand) of all households in the municipality?</t>
  </si>
  <si>
    <t>Because there is no indication of to what extent the utilization of solar water heaters contributes to a reduction in CO2e that would otherwise be generated when electricity is supplied from the grid, CO2e was calculated but it is not illustrated as a reduction in the scenarios. For example, knowing 'how many hours a day' that the solar water heaters are in use, would make this estimate more representative and then it could be counted toward CO2e reduction. The below estimate considers a run-time of 2 hours/day/year to generate the aversion of CO2e (Gg).</t>
  </si>
  <si>
    <t>kWh/unit WH (kWh)/year</t>
  </si>
  <si>
    <t>Glass</t>
  </si>
  <si>
    <t>Textiles</t>
  </si>
  <si>
    <t># of HH with PV roof</t>
  </si>
  <si>
    <t>kg of CO2 from WH</t>
  </si>
  <si>
    <t>Wood/Garden</t>
  </si>
  <si>
    <t xml:space="preserve">CO2 + CH4 averted </t>
  </si>
  <si>
    <t>CO2e (inclusive of N2O) (in Gg)</t>
  </si>
  <si>
    <t>CO2e / HH (Gg of CO2e)</t>
  </si>
  <si>
    <t xml:space="preserve">SCENARIOs: Waste Treatment </t>
  </si>
  <si>
    <t>Elec Consumption / HH (kWh)</t>
  </si>
  <si>
    <t>Roof-top Rainwater Harvesting</t>
  </si>
  <si>
    <t>CO2e/kWh</t>
  </si>
  <si>
    <r>
      <t xml:space="preserve"> *If to reduce emissions generated by SW by </t>
    </r>
    <r>
      <rPr>
        <b/>
        <sz val="11"/>
        <color theme="5"/>
        <rFont val="Calibri"/>
        <family val="2"/>
        <scheme val="minor"/>
      </rPr>
      <t>5%</t>
    </r>
    <r>
      <rPr>
        <b/>
        <sz val="11"/>
        <color rgb="FF00CCFF"/>
        <rFont val="Calibri"/>
        <family val="2"/>
        <scheme val="minor"/>
      </rPr>
      <t xml:space="preserve"> trough aversion from landfill</t>
    </r>
  </si>
  <si>
    <t xml:space="preserve">Total Power Demand </t>
  </si>
  <si>
    <t>Tons/waste stream</t>
  </si>
  <si>
    <t>GHG Emission Factor</t>
  </si>
  <si>
    <t>Total POTENTIAL CO2e for Residential</t>
  </si>
  <si>
    <t>1. How much water is supplied to the municipality annually?</t>
  </si>
  <si>
    <t>Organic</t>
  </si>
  <si>
    <t>Water pumping (kWh, 2018, IDECO)</t>
  </si>
  <si>
    <t>SCENARIOs: Solar PV on Rooftops</t>
  </si>
  <si>
    <t>CO2e generated by water pumping</t>
  </si>
  <si>
    <t xml:space="preserve">1 kWh = </t>
  </si>
  <si>
    <r>
      <t xml:space="preserve"> *If to reduce emissions of residences by </t>
    </r>
    <r>
      <rPr>
        <b/>
        <sz val="11"/>
        <color theme="5"/>
        <rFont val="Calibri"/>
        <family val="2"/>
        <scheme val="minor"/>
      </rPr>
      <t>10%</t>
    </r>
    <r>
      <rPr>
        <b/>
        <sz val="11"/>
        <color rgb="FF00CCFF"/>
        <rFont val="Calibri"/>
        <family val="2"/>
        <scheme val="minor"/>
      </rPr>
      <t xml:space="preserve"> through Solar PV on roofs by 2025….</t>
    </r>
  </si>
  <si>
    <t>Water Supplied (m3)</t>
  </si>
  <si>
    <t># of HH still need PV?</t>
  </si>
  <si>
    <t>Total HH</t>
  </si>
  <si>
    <t>After Water Loss (NRW = 50%)</t>
  </si>
  <si>
    <r>
      <t xml:space="preserve"> *If to reduce emissions generated by SW by </t>
    </r>
    <r>
      <rPr>
        <b/>
        <sz val="11"/>
        <color theme="5"/>
        <rFont val="Calibri"/>
        <family val="2"/>
        <scheme val="minor"/>
      </rPr>
      <t>10%</t>
    </r>
    <r>
      <rPr>
        <b/>
        <sz val="11"/>
        <color rgb="FF00CCFF"/>
        <rFont val="Calibri"/>
        <family val="2"/>
        <scheme val="minor"/>
      </rPr>
      <t xml:space="preserve"> aversion from landfill by 2030….</t>
    </r>
  </si>
  <si>
    <t>how much Total CO2e would be averted?</t>
  </si>
  <si>
    <t>% of Total</t>
  </si>
  <si>
    <t>Water Services reach (people) (70% of population)</t>
  </si>
  <si>
    <t>how much less electricity consumption?</t>
  </si>
  <si>
    <t>Water per Capita supplied by WAJ (m3)</t>
  </si>
  <si>
    <t>How much more (Gg of CO2e) averted (301 additional PV Unites)</t>
  </si>
  <si>
    <t>Water per HH (if water is evenly distributed between JJ)</t>
  </si>
  <si>
    <t>How much was averted (just 154 PV unites)</t>
  </si>
  <si>
    <t xml:space="preserve">2. How much CO2e is produced by electricity use to pump water? </t>
  </si>
  <si>
    <r>
      <t xml:space="preserve"> *If to reduce emissions of residences by </t>
    </r>
    <r>
      <rPr>
        <b/>
        <sz val="11"/>
        <color theme="5"/>
        <rFont val="Calibri"/>
        <family val="2"/>
        <scheme val="minor"/>
      </rPr>
      <t>15%</t>
    </r>
    <r>
      <rPr>
        <b/>
        <sz val="11"/>
        <color rgb="FF00CCFF"/>
        <rFont val="Calibri"/>
        <family val="2"/>
        <scheme val="minor"/>
      </rPr>
      <t xml:space="preserve"> through Solar PV on roofs by 2025….</t>
    </r>
  </si>
  <si>
    <t>CO2e / m3 of water pumped (Gg)</t>
  </si>
  <si>
    <t>kWh/m3</t>
  </si>
  <si>
    <t>how much CO2e would be averted?</t>
  </si>
  <si>
    <t>of remaining CO2e</t>
  </si>
  <si>
    <t>CO2e/m3 of water that reaches homes (Gg) (i.e. after accounting for NRW)</t>
  </si>
  <si>
    <t>how much less electricity consumption (compared to (in addition to) the reductions achived in the above scenario)?</t>
  </si>
  <si>
    <t>How much more averted (73) additional PV Unites)</t>
  </si>
  <si>
    <t xml:space="preserve">m3/kWh of pumped water </t>
  </si>
  <si>
    <t>How much more was averted (with 73 PV units)</t>
  </si>
  <si>
    <t>Gg/m3 of pumped water</t>
  </si>
  <si>
    <t>m3/kWh of received water</t>
  </si>
  <si>
    <t>4. How many households in total with the implementation of the scenarios achieved?</t>
  </si>
  <si>
    <t>Gg/m3 of water received</t>
  </si>
  <si>
    <t>5. Reductions in kWh?</t>
  </si>
  <si>
    <t xml:space="preserve">3. How much rainwater can be collected in Ayoun to offset emissions from electricity (consumption) used to pump water? </t>
  </si>
  <si>
    <t xml:space="preserve">6. Reductions in CO2e overall from Action overall? </t>
  </si>
  <si>
    <t>kWh/m3 of WAJ water pumped (kWh)</t>
  </si>
  <si>
    <t>Average rainfall in Ajloun (m3/annum)</t>
  </si>
  <si>
    <t>Average Area of Roof (m2) (3 4x4 rooms)</t>
  </si>
  <si>
    <t>Total (m2) Area of ALL HH combined</t>
  </si>
  <si>
    <t xml:space="preserve">Factor Loss Coefficient </t>
  </si>
  <si>
    <t>TOTAL Rainwater that is available for harvesting if all roofs were used (m3)</t>
  </si>
  <si>
    <t>Rainwater per HH (total possibility)</t>
  </si>
  <si>
    <t>Potential offset (Gg)/HH</t>
  </si>
  <si>
    <t xml:space="preserve">SCENARIOs: Roof-top Rainwater Harvesting </t>
  </si>
  <si>
    <r>
      <t xml:space="preserve"> *Reduce emissions of electricity used to pump water by </t>
    </r>
    <r>
      <rPr>
        <b/>
        <sz val="11"/>
        <color theme="5"/>
        <rFont val="Calibri"/>
        <family val="2"/>
        <scheme val="minor"/>
      </rPr>
      <t>15%</t>
    </r>
    <r>
      <rPr>
        <b/>
        <sz val="11"/>
        <color rgb="FF00CCFF"/>
        <rFont val="Calibri"/>
        <family val="2"/>
        <scheme val="minor"/>
      </rPr>
      <t xml:space="preserve"> by securing a portionof water through RWH by 2025….</t>
    </r>
  </si>
  <si>
    <t>% of total Gg of CO2e</t>
  </si>
  <si>
    <t>CO2e Aversion if 15% Achieved (Gg)</t>
  </si>
  <si>
    <t>% ofcategorical total</t>
  </si>
  <si>
    <t>Gg Aversion to kWh (kWh)</t>
  </si>
  <si>
    <t>Kwh</t>
  </si>
  <si>
    <t>m3 of Aversion</t>
  </si>
  <si>
    <t># of HHs to fullfill goal (# of HH)</t>
  </si>
  <si>
    <t>% of HHs</t>
  </si>
  <si>
    <t>m2 of surface are needed</t>
  </si>
  <si>
    <t>m2 of surface space</t>
  </si>
  <si>
    <r>
      <t xml:space="preserve"> *Reduce emissions of electricity used to pump water by </t>
    </r>
    <r>
      <rPr>
        <b/>
        <sz val="11"/>
        <color theme="5"/>
        <rFont val="Calibri"/>
        <family val="2"/>
        <scheme val="minor"/>
      </rPr>
      <t>20%</t>
    </r>
    <r>
      <rPr>
        <b/>
        <sz val="11"/>
        <color rgb="FF00CCFF"/>
        <rFont val="Calibri"/>
        <family val="2"/>
        <scheme val="minor"/>
      </rPr>
      <t xml:space="preserve"> by securing a portionof water through RWH by 2025….</t>
    </r>
  </si>
  <si>
    <t>CO2e Aversion if 20% Achieved (Gg)</t>
  </si>
  <si>
    <t>% of `total</t>
  </si>
  <si>
    <t># of HHs to fullfill goal</t>
  </si>
  <si>
    <t>CO2E decrease (Gg)</t>
  </si>
  <si>
    <t xml:space="preserve">Municipal </t>
  </si>
  <si>
    <t>Street Lighting</t>
  </si>
  <si>
    <t>Difference in CO2e between 2018, 2030</t>
  </si>
  <si>
    <t>Commercial</t>
  </si>
  <si>
    <t>CO2e averted by PV solar</t>
  </si>
  <si>
    <t>CO2e averted by PV Water Heaters</t>
  </si>
  <si>
    <t>((proof))</t>
  </si>
  <si>
    <t xml:space="preserve"> </t>
  </si>
  <si>
    <t>kWh of all WH annually (kWh)</t>
  </si>
  <si>
    <r>
      <t xml:space="preserve"> *If to reduce emissions generated by solid waste by</t>
    </r>
    <r>
      <rPr>
        <b/>
        <sz val="11"/>
        <color theme="5"/>
        <rFont val="Calibri"/>
        <family val="2"/>
        <scheme val="minor"/>
      </rPr>
      <t xml:space="preserve"> 10%</t>
    </r>
    <r>
      <rPr>
        <b/>
        <sz val="11"/>
        <color rgb="FF00CCFF"/>
        <rFont val="Calibri"/>
        <family val="2"/>
        <scheme val="minor"/>
      </rPr>
      <t xml:space="preserve"> trough aversion from landfill</t>
    </r>
  </si>
  <si>
    <t>Water pumping (kWh, 2018, EDCO)</t>
  </si>
  <si>
    <t>%of Total</t>
  </si>
  <si>
    <r>
      <t xml:space="preserve"> *If to reduce emissions generated by solid waste by </t>
    </r>
    <r>
      <rPr>
        <b/>
        <sz val="11"/>
        <color theme="5"/>
        <rFont val="Calibri"/>
        <family val="2"/>
        <scheme val="minor"/>
      </rPr>
      <t>15%</t>
    </r>
    <r>
      <rPr>
        <b/>
        <sz val="11"/>
        <color rgb="FF00CCFF"/>
        <rFont val="Calibri"/>
        <family val="2"/>
        <scheme val="minor"/>
      </rPr>
      <t xml:space="preserve"> through aversion from landfill by 2030</t>
    </r>
  </si>
  <si>
    <r>
      <t>W</t>
    </r>
    <r>
      <rPr>
        <sz val="11"/>
        <color rgb="FFFF0000"/>
        <rFont val="Calibri"/>
        <family val="2"/>
        <scheme val="minor"/>
      </rPr>
      <t>ater Services reach (people) (80% of population)</t>
    </r>
  </si>
  <si>
    <t>How much more (Gg of CO2e) averted (603 additional PV Unites)</t>
  </si>
  <si>
    <t>How much was averted (just 603 PV unites)</t>
  </si>
  <si>
    <t>How much more averted (954) additional PV Units) (kWh)</t>
  </si>
  <si>
    <r>
      <t>How much more was averte</t>
    </r>
    <r>
      <rPr>
        <sz val="10"/>
        <rFont val="Calibri"/>
        <family val="2"/>
        <scheme val="minor"/>
      </rPr>
      <t xml:space="preserve">d (with 954 </t>
    </r>
    <r>
      <rPr>
        <sz val="10"/>
        <color theme="1"/>
        <rFont val="Calibri"/>
        <family val="2"/>
        <scheme val="minor"/>
      </rPr>
      <t>PV units) (CO2e)</t>
    </r>
  </si>
  <si>
    <t>Average rainfall in Deir Alla  (m3/annum)</t>
  </si>
  <si>
    <t>TOTAL Rainwater that is available for harvesting if all roofs were used</t>
  </si>
  <si>
    <t>dunams of surface area</t>
  </si>
  <si>
    <t xml:space="preserve">dunnams </t>
  </si>
  <si>
    <r>
      <t xml:space="preserve"> *Reduce emissions of electricity used to pump water by </t>
    </r>
    <r>
      <rPr>
        <b/>
        <sz val="11"/>
        <color theme="5"/>
        <rFont val="Calibri"/>
        <family val="2"/>
        <scheme val="minor"/>
      </rPr>
      <t>20%</t>
    </r>
    <r>
      <rPr>
        <b/>
        <sz val="11"/>
        <color rgb="FF00CCFF"/>
        <rFont val="Calibri"/>
        <family val="2"/>
        <scheme val="minor"/>
      </rPr>
      <t xml:space="preserve"> by securing a portionof water through RWH by 2030….</t>
    </r>
  </si>
  <si>
    <t>N/A</t>
  </si>
  <si>
    <t>Because there is no indication of to what extent the utilization of solar water heaters contributes to a reduction in CO2e that would otherwise be generated when electricity is supplied from the grid, CO2e was calculated but it is not illustrated as a reduction in the scenarios. For example, knowing 'how many hours a day' that the solar water heaters are in use, would make this estimate more representative and then it could be counted toward CO2e reduction.</t>
  </si>
  <si>
    <t>Water pumping (kWh, 2018, EDCO - scaled down from Tafileh Governorate data)</t>
  </si>
  <si>
    <t>source: Final Report of the Environmental and Social Impact Assessment // Tafila Wind Farm (2013)</t>
  </si>
  <si>
    <t>Area of City (km2)</t>
  </si>
  <si>
    <t>Annual Precipitation (mm/year)</t>
  </si>
  <si>
    <t>City Climate (dry, moderate, wet)</t>
  </si>
  <si>
    <r>
      <t>Target Year (</t>
    </r>
    <r>
      <rPr>
        <sz val="9"/>
        <color rgb="FFFF0000"/>
        <rFont val="Calibri"/>
        <family val="2"/>
        <scheme val="minor"/>
      </rPr>
      <t>Choose year that corresponds to Jordan’s Climate Strategy</t>
    </r>
    <r>
      <rPr>
        <sz val="9"/>
        <color theme="1"/>
        <rFont val="Calibri"/>
        <family val="2"/>
        <scheme val="minor"/>
      </rPr>
      <t>)</t>
    </r>
  </si>
  <si>
    <t xml:space="preserve">Population </t>
  </si>
  <si>
    <t xml:space="preserve">Daily Non-resident commuters </t>
  </si>
  <si>
    <r>
      <t>(</t>
    </r>
    <r>
      <rPr>
        <sz val="9"/>
        <color theme="1"/>
        <rFont val="Calibri"/>
        <family val="2"/>
        <scheme val="minor"/>
      </rPr>
      <t>Ideally) Municipality’s community base year GHG emissions inventory (</t>
    </r>
    <r>
      <rPr>
        <sz val="9"/>
        <color rgb="FFFF0000"/>
        <rFont val="Calibri"/>
        <family val="2"/>
        <scheme val="minor"/>
      </rPr>
      <t>GPC-compliant</t>
    </r>
    <r>
      <rPr>
        <sz val="9"/>
        <color theme="1"/>
        <rFont val="Calibri"/>
        <family val="2"/>
        <scheme val="minor"/>
      </rPr>
      <t>)</t>
    </r>
  </si>
  <si>
    <t>Building Energy Data</t>
  </si>
  <si>
    <t>Preferred - Municipality’s Temperature, Humidity and Altitude (inventory estimates available for Amman)</t>
  </si>
  <si>
    <t>Private Sector Building Inventory Data</t>
  </si>
  <si>
    <t>City-specific commercial and residential building GHG emissions (tool-generated inventory estimates available for Amman)</t>
  </si>
  <si>
    <t>Persons per Household Assumption</t>
  </si>
  <si>
    <t>Average persons per Household</t>
  </si>
  <si>
    <t>All Houses:</t>
  </si>
  <si>
    <t>Proportion of residents in city with electricity service</t>
  </si>
  <si>
    <t>Municipal building Annual Energy Consumption Data for (Base Year)</t>
  </si>
  <si>
    <t>Public Lighting Data for Streetlights</t>
  </si>
  <si>
    <t>Average Hours of Streetlight Operation per Day (h/day)</t>
  </si>
  <si>
    <t>Total Traffic Light Electricity Consumption (TWh)</t>
  </si>
  <si>
    <t>Electricity Generation Data</t>
  </si>
  <si>
    <t>Municipal-Specific National Grid Electricity Generation Data (Energy Mix)</t>
  </si>
  <si>
    <t>Renewables (%)</t>
  </si>
  <si>
    <t>Solar (Photovoltaic)</t>
  </si>
  <si>
    <t>Gas (%)</t>
  </si>
  <si>
    <t>Natural Gas:</t>
  </si>
  <si>
    <t>Solar (CSP)</t>
  </si>
  <si>
    <t>Municipal wastes (all):</t>
  </si>
  <si>
    <t>Wind</t>
  </si>
  <si>
    <t>Oil</t>
  </si>
  <si>
    <t>Distillate fuel oil No 2:</t>
  </si>
  <si>
    <t>Hydroelectric (Large, Small)</t>
  </si>
  <si>
    <t>Coal</t>
  </si>
  <si>
    <t>Mixed (Electric Power Sector):</t>
  </si>
  <si>
    <t>Geothermal</t>
  </si>
  <si>
    <t>Biomass</t>
  </si>
  <si>
    <t>Residential and Commercial Waste</t>
  </si>
  <si>
    <t>Residential (%)</t>
  </si>
  <si>
    <t>Commercial (%)</t>
  </si>
  <si>
    <t>SWM per Waste Type</t>
  </si>
  <si>
    <t>Waste Facility Conditions (%)</t>
  </si>
  <si>
    <t>Open dump</t>
  </si>
  <si>
    <t>Incenerators</t>
  </si>
  <si>
    <t xml:space="preserve">Landfill </t>
  </si>
  <si>
    <t>If waste-to-energy, see sheet for data needs</t>
  </si>
  <si>
    <t>If waste transfer station, see sheet for data needs</t>
  </si>
  <si>
    <t>Solid Waste Collection Service Saturation</t>
  </si>
  <si>
    <t>Centralized treatment (if available, see sheet for data needs)</t>
  </si>
  <si>
    <t>No Treatment</t>
  </si>
  <si>
    <t>Untreated Sewer (discharge into water) (% of total)</t>
  </si>
  <si>
    <t>Wastewater Collection Service Saturation (% of residents)</t>
  </si>
  <si>
    <t>Water Consumption</t>
  </si>
  <si>
    <t>Water Consumption per capita per day (L/cap/day)</t>
  </si>
  <si>
    <t>Consumption per year</t>
  </si>
  <si>
    <t>* seasonality, availability of water deliveries</t>
  </si>
  <si>
    <t>Water Supply Loss Data</t>
  </si>
  <si>
    <t>Water Loss Factor (% of loss of water supplied)</t>
  </si>
  <si>
    <t>Water Source</t>
  </si>
  <si>
    <t xml:space="preserve">Groundwater Source Depth </t>
  </si>
  <si>
    <t>Water Pumping/Conveyance Energy Estimate Calculation</t>
  </si>
  <si>
    <t>Water Service Saturation</t>
  </si>
  <si>
    <t>Trip generation (trips/day/resident):</t>
  </si>
  <si>
    <t>Assumed Proportion of Trips per capita</t>
  </si>
  <si>
    <t>Proportion of passenger trips (% of total)</t>
  </si>
  <si>
    <t>Proportion freight trips (% of total)</t>
  </si>
  <si>
    <t xml:space="preserve">Trip Length </t>
  </si>
  <si>
    <t>Average trip length (km/trip):</t>
  </si>
  <si>
    <t>Vehicle km traveled (VKT/year):</t>
  </si>
  <si>
    <r>
      <t xml:space="preserve"> *If to reduce emissions of residences by </t>
    </r>
    <r>
      <rPr>
        <b/>
        <sz val="11"/>
        <color theme="5"/>
        <rFont val="Calibri"/>
        <family val="2"/>
        <scheme val="minor"/>
      </rPr>
      <t>15%</t>
    </r>
    <r>
      <rPr>
        <b/>
        <sz val="11"/>
        <color rgb="FF00CCFF"/>
        <rFont val="Calibri"/>
        <family val="2"/>
        <scheme val="minor"/>
      </rPr>
      <t xml:space="preserve"> through Solar PV on roofs by 2030….</t>
    </r>
  </si>
  <si>
    <t>الوظيفة</t>
  </si>
  <si>
    <t>العدداكلي</t>
  </si>
  <si>
    <t>ذكور</t>
  </si>
  <si>
    <t>اناث</t>
  </si>
  <si>
    <t>الموظفين/ المركز</t>
  </si>
  <si>
    <t>مدراء الوهدات / المدديريات</t>
  </si>
  <si>
    <t xml:space="preserve">رؤساء الآقسام </t>
  </si>
  <si>
    <t>المشرفين</t>
  </si>
  <si>
    <t>الفئه الثالثة</t>
  </si>
  <si>
    <t>الوظائفالميدانية</t>
  </si>
  <si>
    <t>لجنة العطائف</t>
  </si>
  <si>
    <t xml:space="preserve">لجنة العطاأت الحالية </t>
  </si>
  <si>
    <t>الشهادات الجامعية الاولئ</t>
  </si>
  <si>
    <t>دراسات عليا</t>
  </si>
  <si>
    <t>توجيهي</t>
  </si>
  <si>
    <t>أقل من توجيهي</t>
  </si>
  <si>
    <t>مهندس / مهندسة</t>
  </si>
  <si>
    <t>أعضاء المجلس البلدي</t>
  </si>
  <si>
    <t xml:space="preserve">لمستفيد مم المجتمع المحلي من دورات البلدية في يخر ثلاث أشهر </t>
  </si>
  <si>
    <t xml:space="preserve">2-     مهام البلدية على أرض الواقع – في آخر خمس سنوات – </t>
  </si>
  <si>
    <t xml:space="preserve">3-     الدورات التدريبية التي تقدمها البلدية (من خلال مركز تكنولوجيا المعلومات، أو المكتبة ، أو قسم الحدائق، أو قسم الثقافة) </t>
  </si>
  <si>
    <t xml:space="preserve">4-     البرامج التنموية الحالية في وحدة التنمية المحلية/ الدراسات/ المشاريع . </t>
  </si>
  <si>
    <t xml:space="preserve">5-     اقتراح عدد من الجميعات النسائية / الشبابية/ الطفولة وعنواينها </t>
  </si>
  <si>
    <t>6-     اقتراح قائمة بأبرز الفاعلين من القطاع الخاص في البلدية (مصنع،شركة/مطعم /فندق....) عنوان الاتصال</t>
  </si>
  <si>
    <t>1-     الموارد البشرية في البلدية</t>
  </si>
  <si>
    <t xml:space="preserve">الأساسيات (الظروف الحالية للبلدية) </t>
  </si>
  <si>
    <t>الظروف الاقتصادية</t>
  </si>
  <si>
    <t>الظروف الاجتماعية</t>
  </si>
  <si>
    <t xml:space="preserve">الظروف البيئية </t>
  </si>
  <si>
    <t>الأنشطة</t>
  </si>
  <si>
    <t xml:space="preserve">الانشطة الجارية </t>
  </si>
  <si>
    <t>الأنشطة  الخدمية</t>
  </si>
  <si>
    <t>النشاط تنموية واستثمارية</t>
  </si>
  <si>
    <t>النشاط بيئية</t>
  </si>
  <si>
    <t>النشاط السياحي</t>
  </si>
  <si>
    <t>النشاط الزراعي</t>
  </si>
  <si>
    <t>النشاط التجاري</t>
  </si>
  <si>
    <t>النشطة المخطط لها</t>
  </si>
  <si>
    <t xml:space="preserve">الأنشطة  الخدمية </t>
  </si>
  <si>
    <t>الاستراتيجيات</t>
  </si>
  <si>
    <t>الخطط والسياسات والبرامج ذات الصلة التي تعمل أو من المحتمل أن يكون لها تأثير على القطاعات المحددة</t>
  </si>
  <si>
    <t xml:space="preserve">المشاريع </t>
  </si>
  <si>
    <t xml:space="preserve">مشاريع خدماتيه </t>
  </si>
  <si>
    <t>مشاريع استثماريه</t>
  </si>
  <si>
    <t xml:space="preserve">مشاريع تنموية </t>
  </si>
  <si>
    <t>تاثير المناخ</t>
  </si>
  <si>
    <t>البيانات النوعية</t>
  </si>
  <si>
    <t>واقع المياه في البلدية</t>
  </si>
  <si>
    <t>واقع الزراعة في البلدية</t>
  </si>
  <si>
    <t>معلومات اخرى</t>
  </si>
  <si>
    <t>البيانات الكمية</t>
  </si>
  <si>
    <t>بيانات من مجموعة من المصادر التي تم جمعها حول كيفية تأثير العواقب الاقتصادية والتنموية والمناخية (في السابق أو الحاضر) على النظم الفنية والمؤسسية للبلديات</t>
  </si>
  <si>
    <t>موارد البيانات والتقييم المستخدمة لتقييم التهديدات ونقاط الضعف والآثار المترتبة على البلديات:</t>
  </si>
  <si>
    <t>من خلال المسوحات الميدانيه لتحديد مخاطر أثر التغير المناخي على مناطق البلديه كانت انتائج ما يلي :</t>
  </si>
  <si>
    <t>الموارد البشرية</t>
  </si>
  <si>
    <t>جرد الموظفين</t>
  </si>
  <si>
    <t xml:space="preserve">المتطلبات البيانية الأساسية </t>
  </si>
  <si>
    <t>التكيف</t>
  </si>
  <si>
    <t xml:space="preserve">مساحة البلدية </t>
  </si>
  <si>
    <t>الهطول السنوي</t>
  </si>
  <si>
    <t>مناخ البلدية</t>
  </si>
  <si>
    <t xml:space="preserve">سنة التخطيط الأساسية والسنة المستهدفة </t>
  </si>
  <si>
    <t>سنة الأساس(سنة جرد الإنبعاثات في الاردن)</t>
  </si>
  <si>
    <t>السنة المستهدفة (اختر السنة التي توافق مع إستراتيجية المناخ في الاردن)</t>
  </si>
  <si>
    <t>سكان البلدية وسكان الغير مقيمين</t>
  </si>
  <si>
    <t>تعداد السكان المقيمين يومياً</t>
  </si>
  <si>
    <t>تعداد السكان الغير مقيمين يومياً</t>
  </si>
  <si>
    <t>بيانات طاقة المباني للقطاع الخاص</t>
  </si>
  <si>
    <t>كمية استهلاك  الكهرباء للمبنى (كيلو واط)</t>
  </si>
  <si>
    <t>تكلفة السنوية</t>
  </si>
  <si>
    <t xml:space="preserve">بيانات  النفابات الصلبة </t>
  </si>
  <si>
    <t>الانتاج اليومي/ الحمولة طن</t>
  </si>
  <si>
    <t>1-قائمة فحص النوع الاجتماعي في التدريب</t>
  </si>
  <si>
    <t xml:space="preserve">عناصر النوع الاجتماعي الواجب توفرها في حال تم عقد جلسة تدريبية أو لقاء أو اجتماع لأكثر </t>
  </si>
  <si>
    <t>من ثلاث ساعات</t>
  </si>
  <si>
    <t>العناصر</t>
  </si>
  <si>
    <t>نعم</t>
  </si>
  <si>
    <t>الى حد ما</t>
  </si>
  <si>
    <t>لا</t>
  </si>
  <si>
    <t>ملاحظات</t>
  </si>
  <si>
    <r>
      <t>·</t>
    </r>
    <r>
      <rPr>
        <b/>
        <sz val="7"/>
        <color theme="1"/>
        <rFont val="Times New Roman"/>
        <family val="1"/>
      </rPr>
      <t xml:space="preserve">        </t>
    </r>
    <r>
      <rPr>
        <sz val="14"/>
        <color rgb="FF000000"/>
        <rFont val="Arial"/>
        <family val="2"/>
      </rPr>
      <t xml:space="preserve">توجيه الدعوة للمشاركة في النشاط لكلا الجنسين </t>
    </r>
  </si>
  <si>
    <r>
      <t>·</t>
    </r>
    <r>
      <rPr>
        <b/>
        <sz val="7"/>
        <color theme="1"/>
        <rFont val="Times New Roman"/>
        <family val="1"/>
      </rPr>
      <t xml:space="preserve">        </t>
    </r>
    <r>
      <rPr>
        <sz val="14"/>
        <color rgb="FF000000"/>
        <rFont val="Arial"/>
        <family val="2"/>
      </rPr>
      <t xml:space="preserve">النشاط موجه للنساء والفتيات فقط  </t>
    </r>
  </si>
  <si>
    <r>
      <t>·</t>
    </r>
    <r>
      <rPr>
        <b/>
        <sz val="7"/>
        <color theme="1"/>
        <rFont val="Times New Roman"/>
        <family val="1"/>
      </rPr>
      <t xml:space="preserve">        </t>
    </r>
    <r>
      <rPr>
        <sz val="14"/>
        <color rgb="FF000000"/>
        <rFont val="Arial"/>
        <family val="2"/>
      </rPr>
      <t xml:space="preserve">وصول الدعوة للمشاركة في الاجتماع أو التدريب بوقت مناسب </t>
    </r>
  </si>
  <si>
    <r>
      <t>·</t>
    </r>
    <r>
      <rPr>
        <b/>
        <sz val="7"/>
        <color theme="1"/>
        <rFont val="Times New Roman"/>
        <family val="1"/>
      </rPr>
      <t xml:space="preserve">        </t>
    </r>
    <r>
      <rPr>
        <sz val="14"/>
        <color rgb="FF000000"/>
        <rFont val="Arial"/>
        <family val="2"/>
      </rPr>
      <t>المشاركة بأعداد متساوية من كلا الجنسين</t>
    </r>
  </si>
  <si>
    <r>
      <t>·</t>
    </r>
    <r>
      <rPr>
        <b/>
        <sz val="7"/>
        <color theme="1"/>
        <rFont val="Times New Roman"/>
        <family val="1"/>
      </rPr>
      <t xml:space="preserve">        </t>
    </r>
    <r>
      <rPr>
        <sz val="14"/>
        <color rgb="FF000000"/>
        <rFont val="Arial"/>
        <family val="2"/>
      </rPr>
      <t xml:space="preserve">المشاركون ينتمون إلى مستوى اداري (الموظفون والموظفات) ووضع اقتصادي واجتماعي(المجتمع المحلي) متقارب. </t>
    </r>
  </si>
  <si>
    <r>
      <t>·</t>
    </r>
    <r>
      <rPr>
        <b/>
        <sz val="7"/>
        <color theme="1"/>
        <rFont val="Times New Roman"/>
        <family val="1"/>
      </rPr>
      <t xml:space="preserve">        </t>
    </r>
    <r>
      <rPr>
        <sz val="14"/>
        <color rgb="FF000000"/>
        <rFont val="Arial"/>
        <family val="2"/>
      </rPr>
      <t>أوقات الاجتماعات مراعية لخصوصية المجتمع</t>
    </r>
  </si>
  <si>
    <r>
      <t>·</t>
    </r>
    <r>
      <rPr>
        <b/>
        <sz val="7"/>
        <color theme="1"/>
        <rFont val="Times New Roman"/>
        <family val="1"/>
      </rPr>
      <t xml:space="preserve">        </t>
    </r>
    <r>
      <rPr>
        <sz val="14"/>
        <color rgb="FF000000"/>
        <rFont val="Arial"/>
        <family val="2"/>
      </rPr>
      <t xml:space="preserve">وقت ومكان انعقاد الاجتماع أو التدريب مراعي لمسؤوليات واحتياجات المرأة في الرعاية الأسرية </t>
    </r>
  </si>
  <si>
    <r>
      <t>·</t>
    </r>
    <r>
      <rPr>
        <sz val="7"/>
        <color theme="1"/>
        <rFont val="Times New Roman"/>
        <family val="1"/>
      </rPr>
      <t xml:space="preserve">        </t>
    </r>
    <r>
      <rPr>
        <sz val="14"/>
        <color rgb="FF000000"/>
        <rFont val="Arial"/>
        <family val="2"/>
      </rPr>
      <t>عدم الاختلاط ان كان يسبب مضايقات خاصة للشابات وصغيرات السن</t>
    </r>
  </si>
  <si>
    <r>
      <t>·</t>
    </r>
    <r>
      <rPr>
        <b/>
        <sz val="7"/>
        <color theme="1"/>
        <rFont val="Times New Roman"/>
        <family val="1"/>
      </rPr>
      <t xml:space="preserve">        </t>
    </r>
    <r>
      <rPr>
        <sz val="14"/>
        <color rgb="FF000000"/>
        <rFont val="Arial"/>
        <family val="2"/>
      </rPr>
      <t>ضمان وجود مكان/ أو تأمين رعاية الأطفال أو الأشخاص ذوي الاعاقة الذين بحاجة إلى رعاية مستمرة أثناء الاجتماع والنقاش</t>
    </r>
  </si>
  <si>
    <r>
      <t>·</t>
    </r>
    <r>
      <rPr>
        <b/>
        <sz val="7"/>
        <color theme="1"/>
        <rFont val="Times New Roman"/>
        <family val="1"/>
      </rPr>
      <t xml:space="preserve">        </t>
    </r>
    <r>
      <rPr>
        <sz val="14"/>
        <color rgb="FF000000"/>
        <rFont val="Arial"/>
        <family val="2"/>
      </rPr>
      <t>توفير البنية التحتية الملائمة لكبار السن والأشخاص ذوي الاعاقة (اختصاصي اشارة صم وبكم/ لا أماكن عالية بدون مصعد)</t>
    </r>
  </si>
  <si>
    <r>
      <t>·</t>
    </r>
    <r>
      <rPr>
        <sz val="7"/>
        <color theme="1"/>
        <rFont val="Times New Roman"/>
        <family val="1"/>
      </rPr>
      <t xml:space="preserve">        </t>
    </r>
    <r>
      <rPr>
        <sz val="14"/>
        <color rgb="FF000000"/>
        <rFont val="Arial"/>
        <family val="2"/>
      </rPr>
      <t>حمامات ومرافق صحية مناسبة ومنفصلة</t>
    </r>
  </si>
  <si>
    <t>2.قائمة فحص النوع الاجتماعي في نشاطات إنشاء المشاريع الصغيرة والمتوسطة</t>
  </si>
  <si>
    <t>عناصر النوع الاجتماعي الواجب الانتباه لها في النشاطات المرتبطة بإنشاء مشاريع صغيرة مدرة للدخل انتاجية أو خدمية في مختلف القطاعات (الطاقة/الزراعة/البيئة/إدارة النفايات/إدارة المياه)</t>
  </si>
  <si>
    <r>
      <t>·</t>
    </r>
    <r>
      <rPr>
        <sz val="7"/>
        <color theme="1"/>
        <rFont val="Times New Roman"/>
        <family val="1"/>
      </rPr>
      <t xml:space="preserve">        </t>
    </r>
    <r>
      <rPr>
        <sz val="14"/>
        <color rgb="FF000000"/>
        <rFont val="Arial"/>
        <family val="2"/>
      </rPr>
      <t>وجيه الدعوة للمشاركة في المشاريع لكلا الجنسين</t>
    </r>
  </si>
  <si>
    <r>
      <t>·</t>
    </r>
    <r>
      <rPr>
        <b/>
        <sz val="7"/>
        <color theme="1"/>
        <rFont val="Times New Roman"/>
        <family val="1"/>
      </rPr>
      <t xml:space="preserve">        </t>
    </r>
    <r>
      <rPr>
        <sz val="14"/>
        <color rgb="FF000000"/>
        <rFont val="Arial"/>
        <family val="2"/>
      </rPr>
      <t xml:space="preserve">فتح قنوات التواصل مع النساء وايصال المعلومات بطريقة صحيحة </t>
    </r>
  </si>
  <si>
    <r>
      <t>·</t>
    </r>
    <r>
      <rPr>
        <b/>
        <sz val="7"/>
        <color theme="1"/>
        <rFont val="Times New Roman"/>
        <family val="1"/>
      </rPr>
      <t xml:space="preserve">        </t>
    </r>
    <r>
      <rPr>
        <sz val="14"/>
        <color rgb="FF000000"/>
        <rFont val="Arial"/>
        <family val="2"/>
      </rPr>
      <t>التركيز على النساء والفتيات الأكثر انتهاكا</t>
    </r>
  </si>
  <si>
    <r>
      <t>·</t>
    </r>
    <r>
      <rPr>
        <sz val="7"/>
        <color theme="1"/>
        <rFont val="Times New Roman"/>
        <family val="1"/>
      </rPr>
      <t xml:space="preserve">        </t>
    </r>
    <r>
      <rPr>
        <sz val="14"/>
        <color rgb="FF000000"/>
        <rFont val="Arial"/>
        <family val="2"/>
      </rPr>
      <t>تعليم وتمكين النساء والفتيات في التكنولوجيا المرتبطة بالمشروع</t>
    </r>
  </si>
  <si>
    <r>
      <t>·</t>
    </r>
    <r>
      <rPr>
        <sz val="7"/>
        <color theme="1"/>
        <rFont val="Times New Roman"/>
        <family val="1"/>
      </rPr>
      <t xml:space="preserve">        </t>
    </r>
    <r>
      <rPr>
        <sz val="14"/>
        <color rgb="FF000000"/>
        <rFont val="Arial"/>
        <family val="2"/>
      </rPr>
      <t>تقديم جملة من الخدمات المعيشية</t>
    </r>
  </si>
  <si>
    <r>
      <t>·</t>
    </r>
    <r>
      <rPr>
        <sz val="7"/>
        <color rgb="FF000000"/>
        <rFont val="Times New Roman"/>
        <family val="1"/>
      </rPr>
      <t xml:space="preserve">        </t>
    </r>
    <r>
      <rPr>
        <sz val="14"/>
        <color rgb="FF000000"/>
        <rFont val="Arial"/>
        <family val="2"/>
      </rPr>
      <t xml:space="preserve">تقديم جملة من برامج التوعية الصحية </t>
    </r>
  </si>
  <si>
    <t>والقانونية</t>
  </si>
  <si>
    <r>
      <t>·</t>
    </r>
    <r>
      <rPr>
        <sz val="7"/>
        <color theme="1"/>
        <rFont val="Times New Roman"/>
        <family val="1"/>
      </rPr>
      <t xml:space="preserve">        </t>
    </r>
    <r>
      <rPr>
        <sz val="14"/>
        <color rgb="FF000000"/>
        <rFont val="Arial"/>
        <family val="2"/>
      </rPr>
      <t>وفير فرص متساوية للجنسين في رأس المال/القروض/الأراضي</t>
    </r>
  </si>
  <si>
    <r>
      <t>·</t>
    </r>
    <r>
      <rPr>
        <sz val="7"/>
        <color theme="1"/>
        <rFont val="Times New Roman"/>
        <family val="1"/>
      </rPr>
      <t xml:space="preserve">        </t>
    </r>
    <r>
      <rPr>
        <sz val="14"/>
        <color rgb="FF000000"/>
        <rFont val="Arial"/>
        <family val="2"/>
      </rPr>
      <t>تمكين المرأة من تسويق منتوجاتها أو خدماتها</t>
    </r>
  </si>
  <si>
    <r>
      <t>·</t>
    </r>
    <r>
      <rPr>
        <sz val="7"/>
        <color theme="1"/>
        <rFont val="Times New Roman"/>
        <family val="1"/>
      </rPr>
      <t xml:space="preserve">        </t>
    </r>
    <r>
      <rPr>
        <sz val="14"/>
        <color rgb="FF000000"/>
        <rFont val="Arial"/>
        <family val="2"/>
      </rPr>
      <t>وعية الأسرة والرجال والأولاد بأهمية دعمهم للنساء والفتيات</t>
    </r>
  </si>
  <si>
    <r>
      <t>·</t>
    </r>
    <r>
      <rPr>
        <sz val="7"/>
        <color rgb="FF000000"/>
        <rFont val="Times New Roman"/>
        <family val="1"/>
      </rPr>
      <t xml:space="preserve">        </t>
    </r>
    <r>
      <rPr>
        <sz val="14"/>
        <color rgb="FF000000"/>
        <rFont val="Arial"/>
        <family val="2"/>
      </rPr>
      <t xml:space="preserve">حفيز مشاركة كافة أفراد الأسرة بأعباء </t>
    </r>
  </si>
  <si>
    <t>الرعاية الأسرية والعمل المنزلي</t>
  </si>
  <si>
    <t>3.قائمة فحص النوع الاجتماعي في النشاطات في اطار البيت </t>
  </si>
  <si>
    <t xml:space="preserve">عناصر النوع الاجتماعي الواجب الانتباه لها في النشاطات المرتبطة باطار البيت (زراعة منزلية، </t>
  </si>
  <si>
    <t>حصاد مائي، إدارة النفايات، المياه الرمادية، زيادة الرقعة الخضراء) </t>
  </si>
  <si>
    <r>
      <t>·</t>
    </r>
    <r>
      <rPr>
        <sz val="7"/>
        <color rgb="FF000000"/>
        <rFont val="Times New Roman"/>
        <family val="1"/>
      </rPr>
      <t xml:space="preserve">        </t>
    </r>
    <r>
      <rPr>
        <sz val="14"/>
        <color rgb="FF000000"/>
        <rFont val="Arial"/>
        <family val="2"/>
      </rPr>
      <t xml:space="preserve">توجيه رسائل توعوية بتحفيز مشاركة كافة </t>
    </r>
  </si>
  <si>
    <t>أفراد الأسرة كفئات مستفيدة ومستهدفة </t>
  </si>
  <si>
    <r>
      <t>·</t>
    </r>
    <r>
      <rPr>
        <b/>
        <sz val="7"/>
        <rFont val="Times New Roman"/>
        <family val="1"/>
      </rPr>
      <t xml:space="preserve">        </t>
    </r>
    <r>
      <rPr>
        <sz val="14"/>
        <color rgb="FF000000"/>
        <rFont val="Arial"/>
        <family val="2"/>
      </rPr>
      <t>وجيه نشاطات خاصة للمرأة والفتاة للتغيير والتطوير</t>
    </r>
  </si>
  <si>
    <r>
      <t>·</t>
    </r>
    <r>
      <rPr>
        <b/>
        <sz val="7"/>
        <rFont val="Times New Roman"/>
        <family val="1"/>
      </rPr>
      <t xml:space="preserve">        </t>
    </r>
    <r>
      <rPr>
        <sz val="14"/>
        <color rgb="FF000000"/>
        <rFont val="Arial"/>
        <family val="2"/>
      </rPr>
      <t>شمول كبار السن والأشخاص ذوي الاعاقة</t>
    </r>
  </si>
  <si>
    <r>
      <t>·</t>
    </r>
    <r>
      <rPr>
        <b/>
        <sz val="7"/>
        <rFont val="Times New Roman"/>
        <family val="1"/>
      </rPr>
      <t xml:space="preserve">        </t>
    </r>
    <r>
      <rPr>
        <sz val="14"/>
        <color rgb="FF000000"/>
        <rFont val="Arial"/>
        <family val="2"/>
      </rPr>
      <t>نشاطات مرافقة بهدف تحسين حياة النساء والفتيات (المشاركة الفاعلة في القرارات الأسرية، تحسين حياتها الصحية، حرية الحركة، التقليل من العنف القائم على النوع الاجتماعي)</t>
    </r>
  </si>
  <si>
    <r>
      <t>·</t>
    </r>
    <r>
      <rPr>
        <sz val="7"/>
        <color rgb="FF000000"/>
        <rFont val="Times New Roman"/>
        <family val="1"/>
      </rPr>
      <t xml:space="preserve">        </t>
    </r>
    <r>
      <rPr>
        <sz val="14"/>
        <color rgb="FF000000"/>
        <rFont val="Arial"/>
        <family val="2"/>
      </rPr>
      <t>تعزيز شبكة العلاقات المجتمعية بين</t>
    </r>
  </si>
  <si>
    <t xml:space="preserve"> الجمعيات والنساء</t>
  </si>
  <si>
    <t>4.قائمة فحص النوع الاجتماعي في نشاطات التوعية والدعاية والاعلام</t>
  </si>
  <si>
    <t>عناصر النوع الاجتماعي الواجب الانتباه لها في حملات التوعية، والرسائل الاعلامية والدعائية (المكتوبة، المسموعة، المقروءة)</t>
  </si>
  <si>
    <r>
      <t>·</t>
    </r>
    <r>
      <rPr>
        <b/>
        <sz val="7"/>
        <rFont val="Times New Roman"/>
        <family val="1"/>
      </rPr>
      <t xml:space="preserve">        </t>
    </r>
    <r>
      <rPr>
        <sz val="14"/>
        <color rgb="FF000000"/>
        <rFont val="Arial"/>
        <family val="2"/>
      </rPr>
      <t>توجيه الحملات الاعلامية لكلا الجنسين</t>
    </r>
  </si>
  <si>
    <r>
      <t>·</t>
    </r>
    <r>
      <rPr>
        <sz val="7"/>
        <color rgb="FF000000"/>
        <rFont val="Times New Roman"/>
        <family val="1"/>
      </rPr>
      <t xml:space="preserve">        </t>
    </r>
    <r>
      <rPr>
        <sz val="14"/>
        <color rgb="FF000000"/>
        <rFont val="Arial"/>
        <family val="2"/>
      </rPr>
      <t>تتضمن الحملات الاعلامية والدعائية رسائل لتمكين المرأة.</t>
    </r>
  </si>
  <si>
    <r>
      <t>·</t>
    </r>
    <r>
      <rPr>
        <sz val="7"/>
        <color rgb="FF000000"/>
        <rFont val="Times New Roman"/>
        <family val="1"/>
      </rPr>
      <t xml:space="preserve">        </t>
    </r>
    <r>
      <rPr>
        <sz val="14"/>
        <color rgb="FF000000"/>
        <rFont val="Arial"/>
        <family val="2"/>
      </rPr>
      <t xml:space="preserve">المزج بين دور المرأة والفتاة التقليدي في الأسرة، </t>
    </r>
  </si>
  <si>
    <t>ودورها الاقتصادي والمجتمعي والقيادي. </t>
  </si>
  <si>
    <r>
      <t>·</t>
    </r>
    <r>
      <rPr>
        <sz val="7"/>
        <color rgb="FF000000"/>
        <rFont val="Times New Roman"/>
        <family val="1"/>
      </rPr>
      <t xml:space="preserve">        </t>
    </r>
    <r>
      <rPr>
        <sz val="14"/>
        <color rgb="FF000000"/>
        <rFont val="Arial"/>
        <family val="2"/>
      </rPr>
      <t xml:space="preserve">مخاطبة مدارس الاناث والذكور في </t>
    </r>
  </si>
  <si>
    <t>الحملات الاعلامية </t>
  </si>
  <si>
    <r>
      <t>·</t>
    </r>
    <r>
      <rPr>
        <sz val="7"/>
        <color rgb="FF000000"/>
        <rFont val="Times New Roman"/>
        <family val="1"/>
      </rPr>
      <t xml:space="preserve">        </t>
    </r>
    <r>
      <rPr>
        <sz val="14"/>
        <color rgb="FF000000"/>
        <rFont val="Arial"/>
        <family val="2"/>
      </rPr>
      <t>مشاركة فاعلة للجمعيات النسوية في</t>
    </r>
  </si>
  <si>
    <t xml:space="preserve"> حملات التوعية</t>
  </si>
  <si>
    <r>
      <t>·</t>
    </r>
    <r>
      <rPr>
        <sz val="7"/>
        <color rgb="FF000000"/>
        <rFont val="Times New Roman"/>
        <family val="1"/>
      </rPr>
      <t xml:space="preserve">        </t>
    </r>
    <r>
      <rPr>
        <sz val="14"/>
        <color rgb="FF000000"/>
        <rFont val="Arial"/>
        <family val="2"/>
      </rPr>
      <t>توجيه رسائل توعوية بتحفيز مشاركة كافة</t>
    </r>
  </si>
  <si>
    <t xml:space="preserve"> أفراد الأسرة بالمشاريع ذات النطاق الأسري </t>
  </si>
  <si>
    <t>G-0</t>
  </si>
  <si>
    <t>G-1</t>
  </si>
  <si>
    <t>G-2a</t>
  </si>
  <si>
    <t>G-2b</t>
  </si>
  <si>
    <t>1.A.1</t>
  </si>
  <si>
    <t>1.A.2</t>
  </si>
  <si>
    <t>1.A.3</t>
  </si>
  <si>
    <t>1.A.4</t>
  </si>
  <si>
    <t>1.B.1</t>
  </si>
  <si>
    <t>1.B.2</t>
  </si>
  <si>
    <t>1.B.3</t>
  </si>
  <si>
    <t>1.B.4</t>
  </si>
  <si>
    <t>1.B.5</t>
  </si>
  <si>
    <t>2.1</t>
  </si>
  <si>
    <t>2.2</t>
  </si>
  <si>
    <t>2.3</t>
  </si>
  <si>
    <t>3.1</t>
  </si>
  <si>
    <t>3.2</t>
  </si>
  <si>
    <t>3.3</t>
  </si>
  <si>
    <t>3.4</t>
  </si>
  <si>
    <t>3.5</t>
  </si>
  <si>
    <t>4.2</t>
  </si>
  <si>
    <t>مدة العمل</t>
  </si>
  <si>
    <t>بدء العمل:</t>
  </si>
  <si>
    <t>مجال العمل:</t>
  </si>
  <si>
    <t>الأهداف والاستراتيجية:</t>
  </si>
  <si>
    <t xml:space="preserve">الممثلين: </t>
  </si>
  <si>
    <t xml:space="preserve">المجموعة المستهدفة: </t>
  </si>
  <si>
    <t>خطوات العمل والجدول الزمني:</t>
  </si>
  <si>
    <t>مؤشرات/نقاط النجاح:</t>
  </si>
  <si>
    <t xml:space="preserve">المخزون من الطاقة (MWh/a) </t>
  </si>
  <si>
    <t xml:space="preserve">المخزون من انبعاثات الغازات الدفيئة(T/A)  </t>
  </si>
  <si>
    <t>المخزون من الطاقة والغازات الدفيئة:</t>
  </si>
  <si>
    <t>القيمة المضافة للاقتصاد المحلي:</t>
  </si>
  <si>
    <t>التدابير المصاحبة/المرفقة:</t>
  </si>
  <si>
    <t xml:space="preserve">نوع العمل:  </t>
  </si>
  <si>
    <t xml:space="preserve">العمل - العنوان: </t>
  </si>
  <si>
    <t xml:space="preserve">الحالة الأولية: </t>
  </si>
  <si>
    <t xml:space="preserve">الشرح: </t>
  </si>
  <si>
    <t xml:space="preserve">المبادر: </t>
  </si>
  <si>
    <t xml:space="preserve">إجمالي النفقات / (تكاليف البدء):  </t>
  </si>
  <si>
    <t>TNC</t>
  </si>
  <si>
    <t>Mitigation</t>
  </si>
  <si>
    <t>As per the TNC, a listing of proposed mitigation options start on page 92:</t>
  </si>
  <si>
    <t>- Proposed Mitigation Projects in Energy Efficiency -  section 3.4.3, p. 92;</t>
  </si>
  <si>
    <t xml:space="preserve">- Proposed Mitigation Projects in Transport – section 3.4.4., p. 94; </t>
  </si>
  <si>
    <t>- Proposed Mitigation Projects in Waste Sector – section 3.4.5, p. 94;</t>
  </si>
  <si>
    <t xml:space="preserve">- Proposed Mitigation Projects in the Industrial Sector – section 3.4.6, 96; </t>
  </si>
  <si>
    <t xml:space="preserve">- Proposed Mitigation Projects in Agriculture and LULUCF Sectors – section 3.4.7, p. 100. </t>
  </si>
  <si>
    <t>Adaptation</t>
  </si>
  <si>
    <t>As per the TNC, a listing of proposed strategies and measures in the water sector including:</t>
  </si>
  <si>
    <t>- Proposed Adaptation Projects with Water Harvesting – p.147</t>
  </si>
  <si>
    <t>- Proposed Adaptation Projects with Wastewater Treatment – p. 147</t>
  </si>
  <si>
    <t>- Proposed Adaptation Projects with Desalinization – p. 147</t>
  </si>
  <si>
    <t>- Proposed Adaptation Projects with Efficiency of Irrigation Technologies – p. 147</t>
  </si>
  <si>
    <t>- Proposed Adaptation Projects with Greywater Reuse – p. 147</t>
  </si>
  <si>
    <t>- Proposed Adaptation Projects with Public Awareness – p. 148</t>
  </si>
  <si>
    <t>NGGP</t>
  </si>
  <si>
    <t>Holistic</t>
  </si>
  <si>
    <r>
      <t>The NGGP</t>
    </r>
    <r>
      <rPr>
        <sz val="10"/>
        <color theme="1"/>
        <rFont val="Times New Roman"/>
        <family val="1"/>
      </rPr>
      <t xml:space="preserve">'s Green Growth Clusters is a concept in which several sectoral opportunities (but not exhaustive) are identified in one bundled project-concept. The clusters are enabling of a number of other projects and initiatives that can contribute to the clusters, that are currently available and /or emerge over time in a coordinated fashion can promote benefits of scaling up sustainably.  </t>
    </r>
  </si>
  <si>
    <r>
      <t>Cluster 1</t>
    </r>
    <r>
      <rPr>
        <sz val="10"/>
        <color theme="1"/>
        <rFont val="Times New Roman"/>
        <family val="1"/>
      </rPr>
      <t xml:space="preserve">: NEPCO's Green Growth Corridor (Amman – Aqaba) aimed at improving energy resilience (i.e. energies based on solar technologies) </t>
    </r>
  </si>
  <si>
    <r>
      <t>Cluster 2</t>
    </r>
    <r>
      <rPr>
        <sz val="10"/>
        <color theme="1"/>
        <rFont val="Times New Roman"/>
        <family val="1"/>
      </rPr>
      <t>: Smart Urban, which aims to transport Jordan's urban areas into Green Cities</t>
    </r>
  </si>
  <si>
    <r>
      <t>Cluster 3</t>
    </r>
    <r>
      <rPr>
        <sz val="10"/>
        <color theme="1"/>
        <rFont val="Times New Roman"/>
        <family val="1"/>
      </rPr>
      <t xml:space="preserve">: Rural Resilience, which aims to strengthen rural communities and their ecosystems by diversifying incomes, ensuring resource availability and reducing environmental impacts. </t>
    </r>
  </si>
  <si>
    <t>TNA</t>
  </si>
  <si>
    <r>
      <t xml:space="preserve">- The three prioritized technologies for </t>
    </r>
    <r>
      <rPr>
        <b/>
        <sz val="10"/>
        <color theme="1"/>
        <rFont val="Times New Roman"/>
        <family val="1"/>
      </rPr>
      <t>the Energy Sector</t>
    </r>
    <r>
      <rPr>
        <sz val="10"/>
        <color theme="1"/>
        <rFont val="Times New Roman"/>
        <family val="1"/>
      </rPr>
      <t xml:space="preserve"> (pages 23 – 37):</t>
    </r>
  </si>
  <si>
    <t>-- Solar Thermal</t>
  </si>
  <si>
    <t>-- Solar Water Pumping</t>
  </si>
  <si>
    <t>-- PV for Electrification</t>
  </si>
  <si>
    <r>
      <t xml:space="preserve">- The prioritized projects for </t>
    </r>
    <r>
      <rPr>
        <b/>
        <sz val="10"/>
        <color theme="1"/>
        <rFont val="Times New Roman"/>
        <family val="1"/>
      </rPr>
      <t>the Transport Sector</t>
    </r>
    <r>
      <rPr>
        <sz val="10"/>
        <color theme="1"/>
        <rFont val="Times New Roman"/>
        <family val="1"/>
      </rPr>
      <t xml:space="preserve"> (pages 40 – 53):</t>
    </r>
  </si>
  <si>
    <t>-- Bus Rapid transit</t>
  </si>
  <si>
    <t>-- Ticketing System</t>
  </si>
  <si>
    <t>-- Pedestrian Infrastructure</t>
  </si>
  <si>
    <r>
      <t xml:space="preserve">- The three prioritized technologies for </t>
    </r>
    <r>
      <rPr>
        <b/>
        <sz val="10"/>
        <color theme="1"/>
        <rFont val="Times New Roman"/>
        <family val="1"/>
      </rPr>
      <t>the Water Sector</t>
    </r>
    <r>
      <rPr>
        <sz val="10"/>
        <color theme="1"/>
        <rFont val="Times New Roman"/>
        <family val="1"/>
      </rPr>
      <t xml:space="preserve"> (pages 54 – 131):</t>
    </r>
  </si>
  <si>
    <t>-- Roof-top Rainwater Harvesting</t>
  </si>
  <si>
    <t>-- Desalination/Brackish Water Treatment and Re-use</t>
  </si>
  <si>
    <t>-- Water Users Associations (WUAs)</t>
  </si>
  <si>
    <r>
      <t xml:space="preserve">- The three prioritized technologies for </t>
    </r>
    <r>
      <rPr>
        <b/>
        <sz val="10"/>
        <color theme="1"/>
        <rFont val="Times New Roman"/>
        <family val="1"/>
      </rPr>
      <t>the Agricultural Sector</t>
    </r>
    <r>
      <rPr>
        <sz val="10"/>
        <color theme="1"/>
        <rFont val="Times New Roman"/>
        <family val="1"/>
      </rPr>
      <t xml:space="preserve"> (pages 132 – 157):</t>
    </r>
  </si>
  <si>
    <t>-- Support for Water-saving technologies (such as drip or subsurface irrigation)</t>
  </si>
  <si>
    <t>-- Water-harvesting</t>
  </si>
  <si>
    <t>-- Introduction of Plant Varieties Resistant to Climate Change</t>
  </si>
  <si>
    <t>NAP</t>
  </si>
  <si>
    <t>Mitigation measures in Synergy with Adaptation Options (p. 74 of draft document)</t>
  </si>
  <si>
    <t>- Increasing the share of renewable energy from the overall power supply (Wind, Solar, Sludge)</t>
  </si>
  <si>
    <t>- Reducing the overall energy consumption in public water facilities</t>
  </si>
  <si>
    <t>Agriculture (78 Actions identified); top 10 (page 64 of draft document):</t>
  </si>
  <si>
    <t>- Improving water efficiency</t>
  </si>
  <si>
    <t>- Water harvesting techniques (rainfall and flood)</t>
  </si>
  <si>
    <t>- Use of non-conventional water sources</t>
  </si>
  <si>
    <t>- develop early warning system for all climate change-related risks</t>
  </si>
  <si>
    <t>- implementation of water conservation practices to improve soil</t>
  </si>
  <si>
    <t>- development of a drought management plan</t>
  </si>
  <si>
    <t>- use of micro-irrigation systems as drip irrigation</t>
  </si>
  <si>
    <t>- develop soil-water-plant monitoring programs</t>
  </si>
  <si>
    <t>- awareness-raising for farmers for climate change adaptation measures</t>
  </si>
  <si>
    <t>- development and selection of salt, drought and heat tolerant crops</t>
  </si>
  <si>
    <t>Prioritized Adaptation Options for Water Sector (page 70 of the draft document)</t>
  </si>
  <si>
    <t>- training experts in the water sector for writing successful proposals to international climate funds</t>
  </si>
  <si>
    <t>- enhancing surface water storage with dams, reservoirs, ponds, cisterns (water harvesting)</t>
  </si>
  <si>
    <t xml:space="preserve">- building political will to address climate change in water management </t>
  </si>
  <si>
    <t>- improving climate, surface water and groundwater monitoring systems and data collection and data quality</t>
  </si>
  <si>
    <t>- reducing non-revenue water in urban and irrigation water supply systems</t>
  </si>
  <si>
    <t>- continuing with treated wastewater reuse in Jordan Valley and Highlands to safe freshwater based on the substitution principle</t>
  </si>
  <si>
    <t>Inter-sectoral adaptation measures in the water sector (page 73 of draft document)</t>
  </si>
  <si>
    <t>- promotion of Rainwater Harvesting in Urban Areas from Rooftops</t>
  </si>
  <si>
    <t xml:space="preserve">- establishing drought early warning system </t>
  </si>
  <si>
    <t>- promotion of the use of irrigation technologies in saving water and energy</t>
  </si>
  <si>
    <t>Prioritized Adaptation options in biodiversity and ecosystems (page 80 of draft document):</t>
  </si>
  <si>
    <t>- enhancing the resilience of natural ecosystems against the impacts of climate change through 1) research studies and monitoring programs, 2) strengthening current biodiversity conservation interventions to cover climate impacts, 3) promotion of traditional methods of conservation, 4) strengthen sectoral capacity development</t>
  </si>
  <si>
    <t xml:space="preserve">- strengthening integrated coastal zone management to cope with climate change by 1) strengthening coastal conservation and management in Aqaba and 2) enhancing the monitoring systems. </t>
  </si>
  <si>
    <t>- enhancing the resilience of terrestrial and marine ecosystems toward extreme weather events by 1) developing and enhancing disaster risk reduction strategies</t>
  </si>
  <si>
    <t>- Assessing the impacts of rising atmospheric CO2 on biomass production of natural vegetation and spread of invasive species in habitats by 1) initiating research studies to assess climate impacts</t>
  </si>
  <si>
    <t>Prioritized Adaptation Options in Socioeconomic and Health Sector (page 91 of the draft document)</t>
  </si>
  <si>
    <t>- Poverty alleviation and Income diversification</t>
  </si>
  <si>
    <t>- Access to basic services</t>
  </si>
  <si>
    <t>- Improving Nutritional Status</t>
  </si>
  <si>
    <t xml:space="preserve">- Income Generating Activities and Employment </t>
  </si>
  <si>
    <t>- Health Monitoring and WASH Program</t>
  </si>
  <si>
    <t xml:space="preserve">- Gender Equality </t>
  </si>
  <si>
    <t>- Food Security</t>
  </si>
  <si>
    <t>- Reducing Rural Mitigation</t>
  </si>
  <si>
    <t>- Enhancing urban/rural planning and infrastructure</t>
  </si>
  <si>
    <t>- Enhancing social safety nets</t>
  </si>
  <si>
    <t>- Improving Public Transport</t>
  </si>
  <si>
    <t>- Enhancing energy efficiency</t>
  </si>
  <si>
    <t xml:space="preserve">- Land/water/waste management </t>
  </si>
  <si>
    <t>[1] Refer to these documents to investigate the other technologies that were evaluated as there may be some that would be better suited for your municipal context.</t>
  </si>
  <si>
    <t>Resource Materials to Aid in Identifying Actions that Align with National Strategies that can have Local Impact (In Brief)</t>
  </si>
  <si>
    <t>استراتيجية الحد من المخاطر</t>
  </si>
  <si>
    <r>
      <t xml:space="preserve">تقييم المخاطرة </t>
    </r>
    <r>
      <rPr>
        <sz val="11"/>
        <color rgb="FF000000"/>
        <rFont val="Calibri"/>
        <family val="2"/>
        <scheme val="minor"/>
      </rPr>
      <t xml:space="preserve">  </t>
    </r>
    <r>
      <rPr>
        <i/>
        <sz val="11"/>
        <color rgb="FF000000"/>
        <rFont val="Calibri"/>
        <family val="2"/>
        <scheme val="minor"/>
      </rPr>
      <t xml:space="preserve"> (عالية ، متوسطة ، منخفضة)</t>
    </r>
  </si>
  <si>
    <r>
      <t>تأثير</t>
    </r>
    <r>
      <rPr>
        <sz val="11"/>
        <color rgb="FF000000"/>
        <rFont val="Calibri"/>
        <family val="2"/>
        <scheme val="minor"/>
      </rPr>
      <t xml:space="preserve">        </t>
    </r>
    <r>
      <rPr>
        <i/>
        <sz val="11"/>
        <color rgb="FF000000"/>
        <rFont val="Calibri"/>
        <family val="2"/>
        <scheme val="minor"/>
      </rPr>
      <t>(عالية ، متوسطة ، منخفضة)</t>
    </r>
  </si>
  <si>
    <r>
      <t>أرجحية</t>
    </r>
    <r>
      <rPr>
        <sz val="11"/>
        <color rgb="FF000000"/>
        <rFont val="Calibri"/>
        <family val="2"/>
        <scheme val="minor"/>
      </rPr>
      <t xml:space="preserve">  (عالية ، متوسطة ، منخفضة)</t>
    </r>
  </si>
  <si>
    <r>
      <t xml:space="preserve">وصف التدابير المخطط لها </t>
    </r>
    <r>
      <rPr>
        <sz val="11"/>
        <color rgb="FF000000"/>
        <rFont val="Calibri"/>
        <family val="2"/>
        <scheme val="minor"/>
      </rPr>
      <t>(ACTIONS)</t>
    </r>
  </si>
  <si>
    <t>خطر</t>
  </si>
  <si>
    <t>انخفاض معدل هطول الأمطار</t>
  </si>
  <si>
    <t>زيادة خطر حدوث الجفاف</t>
  </si>
  <si>
    <t>درجات الحرارة العالية</t>
  </si>
  <si>
    <t>حالات الطقس الغير اعتيادية</t>
  </si>
  <si>
    <t>HOME</t>
  </si>
  <si>
    <t>Part I &amp; II</t>
  </si>
  <si>
    <t>Part III</t>
  </si>
  <si>
    <t>أولوية منخفضة</t>
  </si>
  <si>
    <t>أولوية متوسطة</t>
  </si>
  <si>
    <t>أولوية عالية</t>
  </si>
  <si>
    <t>النوع الاجتماعي</t>
  </si>
  <si>
    <t>المشروع لا يوجد لديه القدرة على تعزيز المساواة بين الجنسين أو تمكين المرأة</t>
  </si>
  <si>
    <t>يعالج المشروع المساواة بين الجنسين فقط في بعض الأبعاد</t>
  </si>
  <si>
    <t>الجندر ذو صلة كاملة ، لكنه ليس الهدف الرئيسي ؛ يتم دمجها في جميع أبعاد المشروع</t>
  </si>
  <si>
    <t>تعد المساواة بين الجنسين / تمكين المرأة أحد الأهداف الرئيسية ويتم دمجها في جميع أبعاد المشروع ذات الصلة.</t>
  </si>
  <si>
    <t>الأولويات:</t>
  </si>
  <si>
    <t xml:space="preserve">الرقم
</t>
  </si>
  <si>
    <t>وصف التدابير المخطط لها</t>
  </si>
  <si>
    <t>الأولوية</t>
  </si>
  <si>
    <t>الفاعالية</t>
  </si>
  <si>
    <t>يحدد لاحقا - تحدده وحدة التنمية المحلية ، الإدارة البلدية</t>
  </si>
  <si>
    <t>التقدم</t>
  </si>
  <si>
    <t>المسؤوليات</t>
  </si>
  <si>
    <t>تكاليف لمرة واحدة</t>
  </si>
  <si>
    <t>التكاليف الجارية (سنويا)</t>
  </si>
  <si>
    <t>المجموع</t>
  </si>
  <si>
    <t>الحاله</t>
  </si>
  <si>
    <t>الأمور المالية</t>
  </si>
  <si>
    <t>البداية</t>
  </si>
  <si>
    <t>النهاية</t>
  </si>
  <si>
    <t>المبادر</t>
  </si>
  <si>
    <t>تقديم الموافقة / الدعم الفني / التمويل</t>
  </si>
  <si>
    <t>الهيئات المنفذة (TBC)</t>
  </si>
  <si>
    <t>داخلي</t>
  </si>
  <si>
    <t>خارجي</t>
  </si>
  <si>
    <t xml:space="preserve">داخلي </t>
  </si>
  <si>
    <t xml:space="preserve">1- الطاقة
</t>
  </si>
  <si>
    <t>1A. التنمية على مستوى البلدية</t>
  </si>
  <si>
    <t>1B. مباني البلدية</t>
  </si>
  <si>
    <t>2- النقل</t>
  </si>
  <si>
    <t>3- النفايات</t>
  </si>
  <si>
    <t>3.6</t>
  </si>
  <si>
    <t xml:space="preserve">4- الصناعه </t>
  </si>
  <si>
    <t>5- المياه</t>
  </si>
  <si>
    <t>6. الزراعة والأمن الغذائي</t>
  </si>
  <si>
    <t>7.التنمية الحضرية والحركية</t>
  </si>
  <si>
    <t>8- الصحة</t>
  </si>
  <si>
    <t>9. التنوع البيولوجي والنظم الإيكولوجية والمناطق المحمية</t>
  </si>
  <si>
    <t>10. الاتصالات والتوعية العامة</t>
  </si>
  <si>
    <t xml:space="preserve">التكيف / التخفيف
</t>
  </si>
  <si>
    <t>المتطلبات البيانية الأساسية</t>
  </si>
  <si>
    <t>3.2 المتطلبات البيانية الأساسية</t>
  </si>
  <si>
    <t>حالة دراسية: بلدية عيون</t>
  </si>
  <si>
    <t>حالة دراسية: بلدية دير علا</t>
  </si>
  <si>
    <t>حالة دراسية: بلدية بصيرا</t>
  </si>
  <si>
    <t>2.7 ورشة عمل: تطوير خط الأساس</t>
  </si>
  <si>
    <t>3.3 ورشة عمل: تطوير الإجراءات</t>
  </si>
  <si>
    <t>حالات دراسية وبناء سناريو</t>
  </si>
  <si>
    <t>الجزء : 3</t>
  </si>
  <si>
    <t>الجزء 2:</t>
  </si>
  <si>
    <t>3.2 InfoSheets نموذج</t>
  </si>
  <si>
    <t>3.2 مراجع المشاريع في المنشورات الوطنية</t>
  </si>
  <si>
    <t>2.1.1 البيانات الاساسية: لتخفيف</t>
  </si>
  <si>
    <t>2.1.1 البيانات الاساسية: التكيف</t>
  </si>
  <si>
    <t>2.1.1 البيانات الاساسية: تدقيق النوع</t>
  </si>
  <si>
    <t>2.7 نشاط ورشة العمل (Part I &amp; II)</t>
  </si>
  <si>
    <t>2.7 نشاط ورشة العمل (Part III)</t>
  </si>
  <si>
    <t xml:space="preserve">2.2.4.2 (Scope 2; 1-C) </t>
  </si>
  <si>
    <t>2.2.4.2 (Scope 2; 1-B)</t>
  </si>
  <si>
    <t>تحديد أولويات الإجراءات</t>
  </si>
  <si>
    <t>الخطر</t>
  </si>
  <si>
    <t>الاستراتيجية</t>
  </si>
  <si>
    <t>الاجراء</t>
  </si>
  <si>
    <t>الفوائد المشتركة</t>
  </si>
  <si>
    <t>الاحتمالية</t>
  </si>
  <si>
    <t>( عالية ، متوسطة ، منخفضة)</t>
  </si>
  <si>
    <t>التكلفة</t>
  </si>
  <si>
    <t>(عالية ،متوسطة ، منخفضة)</t>
  </si>
  <si>
    <t>تصنيف المخاطر</t>
  </si>
  <si>
    <t>(مرتفع ، متوسط ، منخفض)</t>
  </si>
  <si>
    <t xml:space="preserve">استراتيجية الاستجابة للمخاطر </t>
  </si>
  <si>
    <t>( تجنب المخاطر ،نقلها ،تخفيفها أو قبولها)</t>
  </si>
  <si>
    <t>الجهة المعنية بالاستجابة للمخاطر</t>
  </si>
  <si>
    <t>بيانات جرد إنبعاثات الغازات الدفيئة في المجتمع (من الناحية المثالية)</t>
  </si>
  <si>
    <t>Distribution of Households by Income Cohort (by Percentage of Units)/ توزيع السكان حسب الدخل (بالنسبة المئوية)</t>
  </si>
  <si>
    <t>Proportion of Housing Types by Income (in percentage of units) / توزيع المنازل حسب نوع الدخل (بالنسبة المئوية)</t>
  </si>
  <si>
    <t xml:space="preserve">High Income (المرتفع): </t>
  </si>
  <si>
    <t>Upper-Middle Income (فوق متوسط):</t>
  </si>
  <si>
    <t>Lower-Middle Income (تحت متوسط):</t>
  </si>
  <si>
    <t>Lower Income (منخفض):</t>
  </si>
  <si>
    <t>Informal (غير ثابت (عمل غير رسمي)):</t>
  </si>
  <si>
    <t>Houses (single family)/ (منازل مستقلة):</t>
  </si>
  <si>
    <t>Apartments (شقق سكنية):</t>
  </si>
  <si>
    <t>Houses (single family) / (منازل مستقلة):</t>
  </si>
  <si>
    <t>Apartments / (شقق سكنية):</t>
  </si>
  <si>
    <t>Commercial Building Area per Capita Factor Assumptions / مساحة التجارية لكل فرد</t>
  </si>
  <si>
    <t>Education space per capita / مساحة التعليم</t>
  </si>
  <si>
    <t>Office space per capita / مساحة المكتب</t>
  </si>
  <si>
    <t xml:space="preserve">Hospital space per capita / مساحة المباني الصحية </t>
  </si>
  <si>
    <t>Retail Space per Capita / مساحة المباني التجارية</t>
  </si>
  <si>
    <t>Other space per capita / مساحات اخرى</t>
  </si>
  <si>
    <t>Hotel space per capita / مساحة الفندق</t>
  </si>
  <si>
    <t>Electricity Service Saturation / تشبع خدمة الكهرباء</t>
  </si>
  <si>
    <t>Municipal Building and public Lighting Energy Data / مبنى البلدية وبيانات الطاقة العامة للإضاءة (سنة الاساس)</t>
  </si>
  <si>
    <t xml:space="preserve">Municipal Building Inventory Data / بيانات جرد البلدية </t>
  </si>
  <si>
    <t>Electricity (kWh, other) /كمية استهلاك الطاقة(كيلو واط. ساعة)</t>
  </si>
  <si>
    <t>Building Type  (avoid double counting) (m2) /( نوع المبنى )</t>
  </si>
  <si>
    <t>Total Streetlight Electricity Consumption (TWh) / إجمالي استهلاك مصابيح إنارة الشوارع (تيرا .واط/ساعه))</t>
  </si>
  <si>
    <t xml:space="preserve">Natural Gas (kWh, other) /  كمية استهلاك البلدية من ديزل الى التدفئة المركزية </t>
  </si>
  <si>
    <r>
      <t xml:space="preserve">Tonnage /  طن </t>
    </r>
    <r>
      <rPr>
        <sz val="9"/>
        <color theme="1"/>
        <rFont val="Arial"/>
        <family val="2"/>
      </rPr>
      <t>:</t>
    </r>
  </si>
  <si>
    <t>Generation Rate / معدل التوليد :</t>
  </si>
  <si>
    <t xml:space="preserve">Solid waste Composition / مكونات النفايات الصلبة للبلدية </t>
  </si>
  <si>
    <t>Plastics / البلاستيك  (%)</t>
  </si>
  <si>
    <t>Metal / المعادن (%)</t>
  </si>
  <si>
    <t>Glass / زجاج (%)</t>
  </si>
  <si>
    <t>Paper/cardboard / الورق/الكرتون (%)</t>
  </si>
  <si>
    <t>Textiles / المنسوجات (%)</t>
  </si>
  <si>
    <t>Organic Waste (food, yard) / النفايات العضوية (%)</t>
  </si>
  <si>
    <t>Wood / خشب (%)</t>
  </si>
  <si>
    <t>Rubber and Leather / المطاط والجلد (%)</t>
  </si>
  <si>
    <t>Other / اخرى  (%)</t>
  </si>
  <si>
    <t>Recycle / إعادة التدوير (%)</t>
  </si>
  <si>
    <t>Open Dump / طمر العشوائي (%)</t>
  </si>
  <si>
    <t>Open Burning /حرق غير منظم (%)</t>
  </si>
  <si>
    <t>Incineration / حرق(حاراق) (%)</t>
  </si>
  <si>
    <t>Landfill / طمر صحي (%)</t>
  </si>
  <si>
    <t>Compost / سماد عضوي(%)</t>
  </si>
  <si>
    <t>Anearobic Digestion / هضم  لا هوائي (%)</t>
  </si>
  <si>
    <t>Waste Collection Vehicle Annual Energy Consumption Data for / بيانات استهلاك الطاقة السنوية لمركبات تجميع النفايات لسنة الأساس</t>
  </si>
  <si>
    <t xml:space="preserve">الاستهلاك الاجمالي لكل المبانيTotal Water Consumption of All Buildings /  </t>
  </si>
  <si>
    <t xml:space="preserve">Automobiles / سيارات </t>
  </si>
  <si>
    <t>Motorcycle / دراجة نارية</t>
  </si>
  <si>
    <t xml:space="preserve">Taxi / سيارة اجرة </t>
  </si>
  <si>
    <t>Microbus / ميكروباص</t>
  </si>
  <si>
    <t>Minibus /  حافلة صغيرة</t>
  </si>
  <si>
    <t>Bus-standard / حافلة عادية</t>
  </si>
  <si>
    <t>Bus-BRT / حافلات التردد السريع</t>
  </si>
  <si>
    <t>Bicycle / دراجة هاوائية</t>
  </si>
  <si>
    <t>Walk / على الاقدام</t>
  </si>
  <si>
    <t>Other / أخرى</t>
  </si>
  <si>
    <t xml:space="preserve">Vehicle Activity / نشاط المركبة </t>
  </si>
  <si>
    <t>للبلدية</t>
  </si>
  <si>
    <t>للافراد</t>
  </si>
  <si>
    <t xml:space="preserve">صفة الاستعمال </t>
  </si>
  <si>
    <t>العدد</t>
  </si>
  <si>
    <t xml:space="preserve">المسافة المقطوعة </t>
  </si>
  <si>
    <t xml:space="preserve">كمية المحروقات ب(لتر/سنة) </t>
  </si>
  <si>
    <t>Desalination (brackish water source) / تحلية المياه (ذات ملوحة متوسطة)</t>
  </si>
  <si>
    <t>Groundwater / مياه جوفية</t>
  </si>
  <si>
    <t>Recycled water / مياه معاد تدويرها</t>
  </si>
  <si>
    <t>Desalination (seawater source) / تحلية المياه (مياه البحر)</t>
  </si>
  <si>
    <t xml:space="preserve">Surface water / مياه سطحية </t>
  </si>
  <si>
    <t xml:space="preserve">  %  /kWh/ML  النسبة المئوية من المجموع أو</t>
  </si>
  <si>
    <t xml:space="preserve">   Average Groundwater Source Depth (meters) / متوسط عمق مصدر المياه الجوفية (بالامتار) :</t>
  </si>
  <si>
    <t>Weighted water energy intensity (kWh/ML) / كمية الطاقة لضخ المياه الجوفية / كثافةالطاقة المائية (كيلو واط.ساعة/ميغا لتر)):</t>
  </si>
  <si>
    <t>Total Water conveyance Energy (kWh/year) / كمية الطاقة لضخ المياه الجوفية / كثافةالطاقة المائية (كيلو واط.ساعة/سنة</t>
  </si>
  <si>
    <t>Proportion of Residents in Municipality with access to improved water (%) / (تشبع خدمة المياه (النسبة المئوية للسكان في البلدية الذين يحصلون على خدمة المياه المحسنة ))</t>
  </si>
  <si>
    <r>
      <t xml:space="preserve">Proportion of Passenger Trips per Mode (% of total) / </t>
    </r>
    <r>
      <rPr>
        <b/>
        <sz val="14"/>
        <color rgb="FF000000"/>
        <rFont val="Calibri"/>
        <family val="2"/>
        <scheme val="minor"/>
      </rPr>
      <t xml:space="preserve">النسبة المئوية لرحلات الركاب في كل من  </t>
    </r>
  </si>
  <si>
    <r>
      <t xml:space="preserve">Transportation Data / </t>
    </r>
    <r>
      <rPr>
        <b/>
        <sz val="14"/>
        <color rgb="FF000000"/>
        <rFont val="Bahnschrift SemiBold"/>
        <family val="2"/>
      </rPr>
      <t>بيانات النقل معدل الرحلات (رحلات/يوم/مواطن</t>
    </r>
    <r>
      <rPr>
        <sz val="12"/>
        <color rgb="FF000000"/>
        <rFont val="Bahnschrift SemiBold"/>
        <family val="2"/>
      </rPr>
      <t>)</t>
    </r>
  </si>
  <si>
    <r>
      <t xml:space="preserve">Water Conveyance Energy Data (% of water supply and energy intensity (kWh/ML) if available) / </t>
    </r>
    <r>
      <rPr>
        <b/>
        <sz val="14"/>
        <color rgb="FF000000"/>
        <rFont val="Calibri"/>
        <family val="2"/>
        <scheme val="minor"/>
      </rPr>
      <t>مصادر المياه في البلدية</t>
    </r>
  </si>
  <si>
    <r>
      <t xml:space="preserve">Septic System / </t>
    </r>
    <r>
      <rPr>
        <b/>
        <sz val="12"/>
        <color theme="1"/>
        <rFont val="Calibri"/>
        <family val="2"/>
        <scheme val="minor"/>
      </rPr>
      <t>نظام الصرف الصحي:</t>
    </r>
  </si>
  <si>
    <r>
      <t xml:space="preserve">Latrine / </t>
    </r>
    <r>
      <rPr>
        <b/>
        <sz val="12"/>
        <color theme="1"/>
        <rFont val="Calibri"/>
        <family val="2"/>
        <scheme val="minor"/>
      </rPr>
      <t>الحفر الإمتصاصية:</t>
    </r>
  </si>
  <si>
    <r>
      <t xml:space="preserve">Wastewater Treatment Methods / </t>
    </r>
    <r>
      <rPr>
        <b/>
        <sz val="16"/>
        <color rgb="FF000000"/>
        <rFont val="Bahnschrift SemiBold"/>
        <family val="2"/>
      </rPr>
      <t>طرق معالجة المياه العادة للبلدية</t>
    </r>
  </si>
  <si>
    <r>
      <t xml:space="preserve">Decentralized Treatment / </t>
    </r>
    <r>
      <rPr>
        <b/>
        <sz val="12"/>
        <color rgb="FF000000"/>
        <rFont val="Calibri"/>
        <family val="2"/>
        <scheme val="minor"/>
      </rPr>
      <t>معالجة لامركزية</t>
    </r>
  </si>
  <si>
    <r>
      <t xml:space="preserve">Municipal Buildings Water Consumption / </t>
    </r>
    <r>
      <rPr>
        <b/>
        <sz val="11"/>
        <color theme="1"/>
        <rFont val="Calibri"/>
        <family val="2"/>
        <scheme val="minor"/>
      </rPr>
      <t>استهلاك مباني البلدية للمياه</t>
    </r>
  </si>
  <si>
    <r>
      <t xml:space="preserve">Residential Water consumption </t>
    </r>
    <r>
      <rPr>
        <b/>
        <sz val="10"/>
        <color theme="1"/>
        <rFont val="Calibri"/>
        <family val="2"/>
        <scheme val="minor"/>
      </rPr>
      <t>/ استهلاك مباني المنازل للمياه</t>
    </r>
  </si>
  <si>
    <r>
      <t xml:space="preserve">Proportion of Residents in City with Waste Collection (%) / </t>
    </r>
    <r>
      <rPr>
        <b/>
        <sz val="11"/>
        <color theme="1"/>
        <rFont val="Calibri"/>
        <family val="2"/>
        <scheme val="minor"/>
      </rPr>
      <t>نسبة سكان البلدية ضمن خدمة جمع النفايات</t>
    </r>
  </si>
  <si>
    <r>
      <t xml:space="preserve">Number of Diesel Trucks (#) / </t>
    </r>
    <r>
      <rPr>
        <b/>
        <sz val="11"/>
        <color theme="1"/>
        <rFont val="Calibri"/>
        <family val="2"/>
        <scheme val="minor"/>
      </rPr>
      <t>عدد شاحنات الديزل</t>
    </r>
  </si>
  <si>
    <r>
      <t xml:space="preserve">Baseline Fuel / </t>
    </r>
    <r>
      <rPr>
        <b/>
        <sz val="10"/>
        <color theme="1"/>
        <rFont val="Calibri"/>
        <family val="2"/>
        <scheme val="minor"/>
      </rPr>
      <t>الوقود الاساسي</t>
    </r>
  </si>
  <si>
    <r>
      <t xml:space="preserve">Diesel oil waste truck travel (km/year) / </t>
    </r>
    <r>
      <rPr>
        <b/>
        <sz val="10"/>
        <color theme="1"/>
        <rFont val="Calibri"/>
        <family val="2"/>
        <scheme val="minor"/>
      </rPr>
      <t>رحلات شاحنات الديزل (كم/سنة)</t>
    </r>
  </si>
  <si>
    <r>
      <t xml:space="preserve">Diesel oil Truck Fuel Efficiency (km/liter) / </t>
    </r>
    <r>
      <rPr>
        <b/>
        <sz val="11"/>
        <color theme="1"/>
        <rFont val="Calibri"/>
        <family val="2"/>
        <scheme val="minor"/>
      </rPr>
      <t>كفاءة شاحنات  الديزل (كم/ لتر)</t>
    </r>
  </si>
  <si>
    <t>2IB-3 Data Input / إملأ الفراغات</t>
  </si>
  <si>
    <t>2IC-2 Data Input / إملأ الفراغات</t>
  </si>
  <si>
    <t>ENERGY EMISSIONS FACTORS / الطاقة عامل/كثافة الانبعاثات</t>
  </si>
  <si>
    <t>مثال</t>
  </si>
  <si>
    <r>
      <t xml:space="preserve">1. Input annual total of electricity consumed by municipal buildings during the base year in  </t>
    </r>
    <r>
      <rPr>
        <sz val="11"/>
        <color rgb="FFFFFF00"/>
        <rFont val="Calibri"/>
        <family val="2"/>
        <scheme val="minor"/>
      </rPr>
      <t>_</t>
    </r>
    <r>
      <rPr>
        <b/>
        <sz val="11"/>
        <color rgb="FFFFFF00"/>
        <rFont val="Calibri"/>
        <family val="2"/>
        <scheme val="minor"/>
      </rPr>
      <t>cell B45</t>
    </r>
    <r>
      <rPr>
        <sz val="11"/>
        <color rgb="FFFFFF00"/>
        <rFont val="Calibri"/>
        <family val="2"/>
        <scheme val="minor"/>
      </rPr>
      <t>_</t>
    </r>
  </si>
  <si>
    <r>
      <t xml:space="preserve">2. Input the annual total of electricity consumed to power streetlights during the base year in </t>
    </r>
    <r>
      <rPr>
        <sz val="11"/>
        <color rgb="FFFFFF00"/>
        <rFont val="Calibri"/>
        <family val="2"/>
        <scheme val="minor"/>
      </rPr>
      <t>_</t>
    </r>
    <r>
      <rPr>
        <b/>
        <sz val="11"/>
        <color rgb="FFFFFF00"/>
        <rFont val="Calibri"/>
        <family val="2"/>
        <scheme val="minor"/>
      </rPr>
      <t>cell B46</t>
    </r>
    <r>
      <rPr>
        <sz val="11"/>
        <color rgb="FFFFFF00"/>
        <rFont val="Calibri"/>
        <family val="2"/>
        <scheme val="minor"/>
      </rPr>
      <t>_</t>
    </r>
  </si>
  <si>
    <r>
      <t>3. The total CO2e in Gg for municipal buildings will be shown in</t>
    </r>
    <r>
      <rPr>
        <b/>
        <sz val="11"/>
        <color theme="1"/>
        <rFont val="Calibri"/>
        <family val="2"/>
        <scheme val="minor"/>
      </rPr>
      <t xml:space="preserve"> </t>
    </r>
    <r>
      <rPr>
        <b/>
        <sz val="11"/>
        <color theme="5" tint="-0.249977111117893"/>
        <rFont val="Calibri"/>
        <family val="2"/>
        <scheme val="minor"/>
      </rPr>
      <t>cell I45</t>
    </r>
  </si>
  <si>
    <r>
      <t>4. The total CO2e in Gg for streetlighting will be shown in</t>
    </r>
    <r>
      <rPr>
        <b/>
        <sz val="11"/>
        <color theme="5" tint="-0.249977111117893"/>
        <rFont val="Calibri"/>
        <family val="2"/>
        <scheme val="minor"/>
      </rPr>
      <t xml:space="preserve"> cell I46</t>
    </r>
  </si>
  <si>
    <t xml:space="preserve">TRANSPORT EMISSIONS FACTORS  </t>
  </si>
  <si>
    <t>عامل/كثافة الانبعاثات لوسائل النقل</t>
  </si>
  <si>
    <t>Motor Gasoline / بنزين السيارات</t>
  </si>
  <si>
    <t>Gas/Diesel oil / ديزل</t>
  </si>
  <si>
    <t>Liquefied Petroleum Gases / غاز نفطي مسال</t>
  </si>
  <si>
    <t>Kerosene / كيروسين</t>
  </si>
  <si>
    <t xml:space="preserve">Liquefied Natural Gas / غاز طبيعي مسال </t>
  </si>
  <si>
    <t xml:space="preserve"> بنزين السيارات</t>
  </si>
  <si>
    <t>ديزل</t>
  </si>
  <si>
    <t>كيروسين</t>
  </si>
  <si>
    <t>Municipal Vehicles / المركبات البلدية</t>
  </si>
  <si>
    <t>Public Transportation / مواصلات عمومية</t>
  </si>
  <si>
    <t>Municipal Commuters / الركاب</t>
  </si>
  <si>
    <t>Fuel Type /نوع الوقود</t>
  </si>
  <si>
    <t>Fuel Type / نوع الوقود</t>
  </si>
  <si>
    <r>
      <t xml:space="preserve">Quantity / كمية </t>
    </r>
    <r>
      <rPr>
        <sz val="9"/>
        <color theme="1"/>
        <rFont val="Calibri"/>
        <family val="2"/>
        <scheme val="minor"/>
      </rPr>
      <t xml:space="preserve">(Liters/annum / لتر سنويا) </t>
    </r>
  </si>
  <si>
    <r>
      <t xml:space="preserve">Quantity / كمية </t>
    </r>
    <r>
      <rPr>
        <sz val="9"/>
        <color theme="1"/>
        <rFont val="Calibri"/>
        <family val="2"/>
        <scheme val="minor"/>
      </rPr>
      <t>(Liters/annum / لتر سنويا)</t>
    </r>
  </si>
  <si>
    <r>
      <t xml:space="preserve">Quantity / كمية </t>
    </r>
    <r>
      <rPr>
        <sz val="9"/>
        <color theme="1"/>
        <rFont val="Calibri"/>
        <family val="2"/>
        <scheme val="minor"/>
      </rPr>
      <t xml:space="preserve">(Liters/annum/ لتر سنويا) </t>
    </r>
  </si>
  <si>
    <r>
      <t xml:space="preserve">EMISSIONS IN WASTE / </t>
    </r>
    <r>
      <rPr>
        <sz val="16"/>
        <color theme="1"/>
        <rFont val="Calibri"/>
        <family val="2"/>
        <scheme val="minor"/>
      </rPr>
      <t>الانبعاثات من النفايات الصلبة</t>
    </r>
    <r>
      <rPr>
        <sz val="14"/>
        <color theme="1"/>
        <rFont val="Calibri"/>
        <family val="2"/>
        <scheme val="minor"/>
      </rPr>
      <t>: Scaled from BIENNIAL UPDATE</t>
    </r>
  </si>
  <si>
    <t xml:space="preserve">مرتكز على تقرير الاردن الاول للتحديثات لفترة سنتين </t>
  </si>
  <si>
    <t xml:space="preserve">  طموحات الحد من ثاني اكسيد الكربون </t>
  </si>
  <si>
    <t>الانبعاثات المتبقية (٢٠١٨ سنة الاساس)</t>
  </si>
  <si>
    <t xml:space="preserve">CO2e </t>
  </si>
  <si>
    <t>انخفاض بنسبة</t>
  </si>
  <si>
    <t>خطة التطوير</t>
  </si>
  <si>
    <t xml:space="preserve">ملحق الدليل و البيانات   </t>
  </si>
  <si>
    <t>ورشة عمل 2.4</t>
  </si>
  <si>
    <t xml:space="preserve">      طموحات الحد من ثاني اكسيد الكربون  </t>
  </si>
  <si>
    <t>تعداد سكان البلدية</t>
  </si>
  <si>
    <t>تقدير كمية ثاني أكسيد الكربون المكافئ (جيجاجرام) الناتجة من النفايات بناءً على ( إنتاج ثاني أكسيد الكربون المكافئ/ للفرد) لعام 2012</t>
  </si>
  <si>
    <t>جيجاجرام من ثاني أكسيد الكربون المكافئ/ فرد</t>
  </si>
  <si>
    <t>نصيب الفرد من ثاني أكسيد الكربون المكافئ استناداً إلى تقرير التحديث لفترة السنتين</t>
  </si>
  <si>
    <t>السكان المحلييون (2012)</t>
  </si>
  <si>
    <t>إجمالي عدد سكان الأردن لعام 2012 (دائرة الاحصاءات العامة)</t>
  </si>
  <si>
    <t xml:space="preserve"> إجمالي ثاني أكسيد الكربون المكافئ(جيجاجرام) الناتج عن عملية التخلص من النفايات الصلبة ،بناءا على تقرير تحديث لمدة سنتين في عام 2012 </t>
  </si>
  <si>
    <t>1.a - إذا لم يتضمن جردك سيناريوهات خاصة بالإجراءات - فاستخدم ________ أدناه لتقدير الانبعاثات؛ للحصول بشكل عام على إجمالي ثاني أكسيد الكربون المكافئ ، استنادًا إلى نصيب الفرد من انبعاثات ثاني أكسيد الكربون المكافئ لعام 2012</t>
  </si>
  <si>
    <t>جيجاجرام من ثاني أكسيد الكربون</t>
  </si>
  <si>
    <t>أكسيد النيتروجين(كجم)</t>
  </si>
  <si>
    <t>غاز الميثان (كجم)</t>
  </si>
  <si>
    <t>ثاني أكسيد الكربون (كجم)</t>
  </si>
  <si>
    <t>تيراجول من الوقود</t>
  </si>
  <si>
    <t>أكسيد النيتروجين (كجم)</t>
  </si>
  <si>
    <t>2. ادخل اجمالي ثاني أكسيد الكربون المكافئ/ جيجاجرام الخاص بالمركبات سيكون __ ، ____ ، ______ لكل فئة من الفئات المححدة وطنيا(NDC) على حدى؛ وبمجموع _____</t>
  </si>
  <si>
    <t>1. ادخل الإجمالي السنوي باللتر للوقود الذي تستهلكه المركبات التابعة للبلدية، ووسائل النقل العام(الحافلات، سيارات الأجرة) و الركاب، مع الاخذ بعين الاعتبار نوع الوقود المستخدم و هو_____________________ ، على التوالي.</t>
  </si>
  <si>
    <t>المجموع الكلي</t>
  </si>
  <si>
    <t>الزراعة</t>
  </si>
  <si>
    <t>ضخ المياه</t>
  </si>
  <si>
    <t>المياه</t>
  </si>
  <si>
    <t>الصناعات الصغيرة</t>
  </si>
  <si>
    <t>القطاع التجاري</t>
  </si>
  <si>
    <t>الصناعة/ الاقتصاد</t>
  </si>
  <si>
    <t>اضاءة الشوارع</t>
  </si>
  <si>
    <t>الحكومة</t>
  </si>
  <si>
    <t>سكني/العائلات</t>
  </si>
  <si>
    <t>ثاني أكسيد الكربون المكافئ (جيجاجرام)</t>
  </si>
  <si>
    <t xml:space="preserve"> ثاني أكسيد الكربون المكافئ (ثاني أكسيد الكربون، الميثان، أكسيد النيتروجين) كجم</t>
  </si>
  <si>
    <t>ثاني أكسيد الكربون والميثان (كجم)</t>
  </si>
  <si>
    <t>عامل الانبعاث الافتراضي (كجم من الغازات الدفيئة / تيراجول)</t>
  </si>
  <si>
    <t>تيراجول/الساعة</t>
  </si>
  <si>
    <t>التحويل من كيلو واط الى تيرا جول</t>
  </si>
  <si>
    <t>استهلاك الكهرباء (كيلو واط ساعة)</t>
  </si>
  <si>
    <t>الطاقة</t>
  </si>
  <si>
    <t>4. ادخل الإجمالي السنوي من انبعاثات ثاني أكسيد الكربون/جيجاجرام، الناتجة عن اضاءة الشوارع _ في الخلية I46_</t>
  </si>
  <si>
    <t>3. ادخل الإجمالي السنوي من انبعاثات ثاني أكسيد الكربون/جيجاجرام _ في الخلية I45_</t>
  </si>
  <si>
    <t>2. ادخل الإجمالي السنوي للكهرباء المستهلكة في إنارة الشوارع خلال سنة الأساس _ في الخلية B46_</t>
  </si>
  <si>
    <t>1.ادخل الإجمالي السنوي للكهرباء التي تستهلكها مباني البلدية خلال سنة الأساس _في الخلية B45_</t>
  </si>
  <si>
    <t>قم بإدخال</t>
  </si>
  <si>
    <t>2. الإجمالي المقدر  من ثاني أكسيد الكربون المكافئ/جيجاجرام الذي تم توليده من النفايات الصلبة في البلدية  يتوقع ان يكون____________</t>
  </si>
  <si>
    <t>1. أدخل إجمالي عدد سكان البلدية لسنة الأساس التي اخترتها __________</t>
  </si>
  <si>
    <t xml:space="preserve">الكيروسين </t>
  </si>
  <si>
    <t>وقود الديزل</t>
  </si>
  <si>
    <t>بنزين السيارات</t>
  </si>
  <si>
    <t>الكمية (لتر / سنة)</t>
  </si>
  <si>
    <t>نوع الوقود</t>
  </si>
  <si>
    <t>مركبات البلدية</t>
  </si>
  <si>
    <t>2. اجمال ثاني أكسيد الكربون المكافئ (جيجاجرام) سيكون بمقدار_____________</t>
  </si>
  <si>
    <t>1. أدخل إجمالي لترات الوقود المستخدم في كل نوع من أنواع الوقود في __________</t>
  </si>
  <si>
    <t>4. ادخل الإجمالي السنوي من انبعاثات ثاني أكسيد الكربون/جيجاجرام، الناتجة عن اضاءة الشوارع ______________</t>
  </si>
  <si>
    <t>3. ادخل الإجمالي السنوي من انبعاثات ثاني أكسيد الكربون/جيجاجرام ___________</t>
  </si>
  <si>
    <t>2. ادخل الإجمالي السنوي للكهرباء المستهلكة في إنارة الشوارع خلال سنة الأساس____________</t>
  </si>
  <si>
    <t>1.ادخل الإجمالي السنوي للكهرباء التي تستهلكها مباني البلدية خلال سنة الأساس___________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</si>
</sst>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_(* \(#,##0.00\);_(* &quot;-&quot;??_);_(@_)"/>
    <numFmt numFmtId="164" formatCode="_(* #,##0_);_(* \(#,##0\);_(* &quot;-&quot;??_);_(@_)"/>
    <numFmt numFmtId="165" formatCode="_(* #,##0.00000_);_(* \(#,##0.00000\);_(* &quot;-&quot;??_);_(@_)"/>
    <numFmt numFmtId="166" formatCode="_(* #,##0.000_);_(* \(#,##0.000\);_(* &quot;-&quot;??_);_(@_)"/>
    <numFmt numFmtId="167" formatCode="0.0%"/>
    <numFmt numFmtId="168" formatCode="0.0"/>
    <numFmt numFmtId="169" formatCode="_(* #,##0.000000000_);_(* \(#,##0.000000000\);_(* &quot;-&quot;??_);_(@_)"/>
    <numFmt numFmtId="170" formatCode="_(* #,##0.00_);_(* \(#,##0.00\);_(* &quot;-&quot;?????????_);_(@_)"/>
    <numFmt numFmtId="171" formatCode="0.000"/>
    <numFmt numFmtId="172" formatCode="_(* #,##0.000000000000_);_(* \(#,##0.000000000000\);_(* &quot;-&quot;??_);_(@_)"/>
    <numFmt numFmtId="173" formatCode="_(* #,##0.0000_);_(* \(#,##0.0000\);_(* &quot;-&quot;??_);_(@_)"/>
    <numFmt numFmtId="174" formatCode="0.0000000000000"/>
    <numFmt numFmtId="175" formatCode="_(* #,##0.0000000000_);_(* \(#,##0.0000000000\);_(* &quot;-&quot;??_);_(@_)"/>
    <numFmt numFmtId="176" formatCode="0.0000"/>
    <numFmt numFmtId="177" formatCode="0.000000000"/>
    <numFmt numFmtId="178" formatCode="_(* #,##0.00000000000_);_(* \(#,##0.00000000000\);_(* &quot;-&quot;??_);_(@_)"/>
    <numFmt numFmtId="179" formatCode="0.00000000"/>
    <numFmt numFmtId="180" formatCode="0.00000000000"/>
    <numFmt numFmtId="181" formatCode="#,##0\ [$JOD]"/>
  </numFmts>
  <fonts count="113"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4"/>
      <color theme="0"/>
      <name val="Calibri"/>
      <family val="2"/>
      <scheme val="minor"/>
    </font>
    <font>
      <b/>
      <sz val="12"/>
      <color theme="1"/>
      <name val="Calibri"/>
      <family val="2"/>
      <scheme val="minor"/>
    </font>
    <font>
      <b/>
      <sz val="12"/>
      <color theme="7" tint="-0.249977111117893"/>
      <name val="Calibri"/>
      <family val="2"/>
      <scheme val="minor"/>
    </font>
    <font>
      <i/>
      <sz val="11"/>
      <color theme="1"/>
      <name val="Calibri"/>
      <family val="2"/>
      <scheme val="minor"/>
    </font>
    <font>
      <sz val="10"/>
      <color theme="1"/>
      <name val="Calibri"/>
      <family val="2"/>
      <scheme val="minor"/>
    </font>
    <font>
      <sz val="9"/>
      <color theme="1"/>
      <name val="Calibri"/>
      <family val="2"/>
      <scheme val="minor"/>
    </font>
    <font>
      <b/>
      <sz val="16"/>
      <color theme="0"/>
      <name val="Calibri"/>
      <family val="2"/>
      <scheme val="minor"/>
    </font>
    <font>
      <b/>
      <i/>
      <sz val="11"/>
      <color theme="1"/>
      <name val="Calibri"/>
      <family val="2"/>
      <scheme val="minor"/>
    </font>
    <font>
      <sz val="14"/>
      <color theme="1"/>
      <name val="Calibri"/>
      <family val="2"/>
      <scheme val="minor"/>
    </font>
    <font>
      <sz val="11"/>
      <color theme="1"/>
      <name val="Times New Roman"/>
      <family val="1"/>
    </font>
    <font>
      <b/>
      <sz val="14"/>
      <color theme="1"/>
      <name val="Calibri"/>
      <family val="2"/>
      <scheme val="minor"/>
    </font>
    <font>
      <i/>
      <sz val="10"/>
      <color theme="1"/>
      <name val="Calibri"/>
      <family val="2"/>
      <scheme val="minor"/>
    </font>
    <font>
      <b/>
      <sz val="10"/>
      <color theme="1"/>
      <name val="Calibri"/>
      <family val="2"/>
      <scheme val="minor"/>
    </font>
    <font>
      <sz val="9"/>
      <color rgb="FF000000"/>
      <name val="Calibri"/>
      <family val="2"/>
      <scheme val="minor"/>
    </font>
    <font>
      <sz val="11"/>
      <name val="Calibri"/>
      <family val="2"/>
      <scheme val="minor"/>
    </font>
    <font>
      <sz val="11"/>
      <color theme="0"/>
      <name val="Calibri"/>
      <family val="2"/>
      <scheme val="minor"/>
    </font>
    <font>
      <b/>
      <i/>
      <sz val="9"/>
      <color theme="1"/>
      <name val="Calibri"/>
      <family val="2"/>
      <scheme val="minor"/>
    </font>
    <font>
      <b/>
      <sz val="12"/>
      <color rgb="FFFFC000"/>
      <name val="Calibri"/>
      <family val="2"/>
      <scheme val="minor"/>
    </font>
    <font>
      <b/>
      <i/>
      <sz val="9"/>
      <color rgb="FFFFC000"/>
      <name val="Calibri"/>
      <family val="2"/>
      <scheme val="minor"/>
    </font>
    <font>
      <b/>
      <sz val="11"/>
      <color theme="1" tint="0.34998626667073579"/>
      <name val="Calibri"/>
      <family val="2"/>
      <scheme val="minor"/>
    </font>
    <font>
      <sz val="12"/>
      <color theme="1"/>
      <name val="Calibri"/>
      <family val="2"/>
      <scheme val="minor"/>
    </font>
    <font>
      <b/>
      <i/>
      <sz val="10"/>
      <color theme="1"/>
      <name val="Calibri"/>
      <family val="2"/>
      <scheme val="minor"/>
    </font>
    <font>
      <b/>
      <sz val="11"/>
      <color rgb="FF7030A0"/>
      <name val="Calibri"/>
      <family val="2"/>
      <scheme val="minor"/>
    </font>
    <font>
      <sz val="11"/>
      <color rgb="FF7030A0"/>
      <name val="Calibri"/>
      <family val="2"/>
      <scheme val="minor"/>
    </font>
    <font>
      <b/>
      <sz val="11"/>
      <color theme="9" tint="-0.249977111117893"/>
      <name val="Calibri"/>
      <family val="2"/>
      <scheme val="minor"/>
    </font>
    <font>
      <b/>
      <sz val="11"/>
      <color theme="4"/>
      <name val="Calibri"/>
      <family val="2"/>
      <scheme val="minor"/>
    </font>
    <font>
      <sz val="8"/>
      <color theme="5"/>
      <name val="Calibri"/>
      <family val="2"/>
      <scheme val="minor"/>
    </font>
    <font>
      <b/>
      <sz val="11"/>
      <color rgb="FF00CCFF"/>
      <name val="Calibri"/>
      <family val="2"/>
      <scheme val="minor"/>
    </font>
    <font>
      <b/>
      <sz val="11"/>
      <color theme="5"/>
      <name val="Calibri"/>
      <family val="2"/>
      <scheme val="minor"/>
    </font>
    <font>
      <b/>
      <i/>
      <sz val="11"/>
      <color theme="4"/>
      <name val="Calibri"/>
      <family val="2"/>
      <scheme val="minor"/>
    </font>
    <font>
      <i/>
      <sz val="11"/>
      <color rgb="FFFF3399"/>
      <name val="Calibri"/>
      <family val="2"/>
      <scheme val="minor"/>
    </font>
    <font>
      <b/>
      <sz val="11"/>
      <color rgb="FFFF3399"/>
      <name val="Calibri"/>
      <family val="2"/>
      <scheme val="minor"/>
    </font>
    <font>
      <b/>
      <sz val="11"/>
      <color rgb="FF6600FF"/>
      <name val="Calibri"/>
      <family val="2"/>
      <scheme val="minor"/>
    </font>
    <font>
      <b/>
      <sz val="11"/>
      <color rgb="FF33CCCC"/>
      <name val="Calibri"/>
      <family val="2"/>
      <scheme val="minor"/>
    </font>
    <font>
      <b/>
      <sz val="11"/>
      <color rgb="FFFFC000"/>
      <name val="Calibri"/>
      <family val="2"/>
      <scheme val="minor"/>
    </font>
    <font>
      <b/>
      <sz val="13"/>
      <color theme="1"/>
      <name val="Calibri"/>
      <family val="2"/>
      <scheme val="minor"/>
    </font>
    <font>
      <b/>
      <i/>
      <sz val="9"/>
      <color theme="7" tint="-0.249977111117893"/>
      <name val="Calibri"/>
      <family val="2"/>
      <scheme val="minor"/>
    </font>
    <font>
      <b/>
      <i/>
      <sz val="11"/>
      <color theme="1" tint="0.34998626667073579"/>
      <name val="Calibri"/>
      <family val="2"/>
      <scheme val="minor"/>
    </font>
    <font>
      <sz val="10"/>
      <name val="Calibri"/>
      <family val="2"/>
      <scheme val="minor"/>
    </font>
    <font>
      <b/>
      <sz val="16"/>
      <color rgb="FF000000"/>
      <name val="Bahnschrift SemiBold"/>
      <family val="2"/>
    </font>
    <font>
      <sz val="11"/>
      <color rgb="FF000000"/>
      <name val="Calibri"/>
      <family val="2"/>
      <scheme val="minor"/>
    </font>
    <font>
      <sz val="9"/>
      <color rgb="FFFF0000"/>
      <name val="Calibri"/>
      <family val="2"/>
      <scheme val="minor"/>
    </font>
    <font>
      <sz val="12"/>
      <color rgb="FF000000"/>
      <name val="Bahnschrift SemiBold"/>
      <family val="2"/>
    </font>
    <font>
      <sz val="8"/>
      <color rgb="FF000000"/>
      <name val="Calibri"/>
      <family val="2"/>
      <scheme val="minor"/>
    </font>
    <font>
      <sz val="8"/>
      <color theme="1"/>
      <name val="Calibri"/>
      <family val="2"/>
      <scheme val="minor"/>
    </font>
    <font>
      <sz val="14"/>
      <color rgb="FF000000"/>
      <name val="Calibri"/>
      <family val="2"/>
      <scheme val="minor"/>
    </font>
    <font>
      <sz val="9"/>
      <color theme="1"/>
      <name val="Arial"/>
      <family val="2"/>
    </font>
    <font>
      <i/>
      <sz val="11"/>
      <color rgb="FF000000"/>
      <name val="Calibri"/>
      <family val="2"/>
      <scheme val="minor"/>
    </font>
    <font>
      <i/>
      <sz val="9"/>
      <color rgb="FF000000"/>
      <name val="Calibri"/>
      <family val="2"/>
      <scheme val="minor"/>
    </font>
    <font>
      <i/>
      <sz val="9"/>
      <color rgb="FFFFFFFF"/>
      <name val="Calibri"/>
      <family val="2"/>
      <scheme val="minor"/>
    </font>
    <font>
      <b/>
      <sz val="10"/>
      <color rgb="FF000000"/>
      <name val="Calibri"/>
      <family val="2"/>
      <scheme val="minor"/>
    </font>
    <font>
      <sz val="36"/>
      <color rgb="FFFFE599"/>
      <name val="Berlin Sans FB"/>
      <family val="2"/>
    </font>
    <font>
      <sz val="16"/>
      <color theme="1"/>
      <name val="Calibri"/>
      <family val="2"/>
      <scheme val="minor"/>
    </font>
    <font>
      <sz val="22"/>
      <color theme="1"/>
      <name val="Calibri"/>
      <family val="2"/>
      <scheme val="minor"/>
    </font>
    <font>
      <b/>
      <sz val="11"/>
      <color rgb="FF000000"/>
      <name val="Calibri"/>
      <family val="2"/>
      <scheme val="minor"/>
    </font>
    <font>
      <b/>
      <sz val="14"/>
      <color rgb="FF0D0D0D"/>
      <name val="Calibri"/>
      <family val="2"/>
      <scheme val="minor"/>
    </font>
    <font>
      <b/>
      <sz val="7"/>
      <color theme="1"/>
      <name val="Times New Roman"/>
      <family val="1"/>
    </font>
    <font>
      <b/>
      <sz val="12"/>
      <color rgb="FF000000"/>
      <name val="Calibri"/>
      <family val="2"/>
      <scheme val="minor"/>
    </font>
    <font>
      <sz val="7"/>
      <color theme="1"/>
      <name val="Times New Roman"/>
      <family val="1"/>
    </font>
    <font>
      <b/>
      <sz val="16"/>
      <name val="Arial"/>
      <family val="2"/>
    </font>
    <font>
      <sz val="14"/>
      <color rgb="FF000000"/>
      <name val="Arial"/>
      <family val="2"/>
    </font>
    <font>
      <b/>
      <sz val="14"/>
      <color rgb="FF000000"/>
      <name val="Arial"/>
      <family val="2"/>
    </font>
    <font>
      <b/>
      <sz val="14"/>
      <name val="Arial"/>
      <family val="2"/>
    </font>
    <font>
      <b/>
      <sz val="14"/>
      <color theme="1"/>
      <name val="Symbol"/>
      <family val="1"/>
      <charset val="2"/>
    </font>
    <font>
      <sz val="16"/>
      <name val="Arial"/>
      <family val="2"/>
    </font>
    <font>
      <sz val="14"/>
      <color theme="1"/>
      <name val="Symbol"/>
      <family val="1"/>
      <charset val="2"/>
    </font>
    <font>
      <sz val="14"/>
      <color theme="1"/>
      <name val="Arial"/>
      <family val="2"/>
    </font>
    <font>
      <b/>
      <sz val="16"/>
      <color rgb="FF000000"/>
      <name val="Arial"/>
      <family val="2"/>
    </font>
    <font>
      <sz val="14"/>
      <color rgb="FF000000"/>
      <name val="Symbol"/>
      <family val="1"/>
      <charset val="2"/>
    </font>
    <font>
      <sz val="7"/>
      <color rgb="FF000000"/>
      <name val="Times New Roman"/>
      <family val="1"/>
    </font>
    <font>
      <b/>
      <sz val="14"/>
      <name val="Symbol"/>
      <family val="1"/>
      <charset val="2"/>
    </font>
    <font>
      <b/>
      <sz val="7"/>
      <name val="Times New Roman"/>
      <family val="1"/>
    </font>
    <font>
      <b/>
      <sz val="8"/>
      <name val="Arial"/>
      <family val="2"/>
    </font>
    <font>
      <sz val="8"/>
      <color theme="1"/>
      <name val="Arial"/>
      <family val="2"/>
    </font>
    <font>
      <sz val="8"/>
      <name val="Arial"/>
      <family val="2"/>
    </font>
    <font>
      <sz val="8"/>
      <color theme="2" tint="-0.249977111117893"/>
      <name val="Arial"/>
      <family val="2"/>
    </font>
    <font>
      <sz val="10"/>
      <color theme="0"/>
      <name val="Calibri"/>
      <family val="2"/>
      <scheme val="minor"/>
    </font>
    <font>
      <sz val="9"/>
      <name val="Arial"/>
      <family val="2"/>
    </font>
    <font>
      <sz val="10"/>
      <color theme="0" tint="-4.9989318521683403E-2"/>
      <name val="Calibri"/>
      <family val="2"/>
      <scheme val="minor"/>
    </font>
    <font>
      <sz val="10"/>
      <color theme="1"/>
      <name val="Arial"/>
      <family val="2"/>
    </font>
    <font>
      <b/>
      <sz val="11"/>
      <color rgb="FF000000"/>
      <name val="Arial"/>
      <family val="2"/>
    </font>
    <font>
      <sz val="11"/>
      <color rgb="FF000000"/>
      <name val="Arial"/>
      <family val="2"/>
    </font>
    <font>
      <b/>
      <sz val="12"/>
      <color rgb="FF000000"/>
      <name val="Arial"/>
      <family val="2"/>
    </font>
    <font>
      <sz val="11"/>
      <color rgb="FF000000"/>
      <name val="Times New Roman"/>
      <family val="1"/>
    </font>
    <font>
      <b/>
      <sz val="11"/>
      <color rgb="FF000000"/>
      <name val="Symbol"/>
      <family val="1"/>
      <charset val="2"/>
    </font>
    <font>
      <b/>
      <sz val="12"/>
      <color theme="1"/>
      <name val="Times New Roman"/>
      <family val="1"/>
    </font>
    <font>
      <sz val="10"/>
      <color rgb="FF000000"/>
      <name val="Times New Roman"/>
      <family val="1"/>
    </font>
    <font>
      <sz val="10"/>
      <color theme="1"/>
      <name val="Times New Roman"/>
      <family val="1"/>
    </font>
    <font>
      <b/>
      <sz val="10"/>
      <color theme="1"/>
      <name val="Times New Roman"/>
      <family val="1"/>
    </font>
    <font>
      <sz val="22"/>
      <color theme="0"/>
      <name val="Calibri"/>
      <family val="2"/>
      <scheme val="minor"/>
    </font>
    <font>
      <b/>
      <sz val="48"/>
      <color theme="0"/>
      <name val="Calibri"/>
      <family val="2"/>
      <scheme val="minor"/>
    </font>
    <font>
      <u/>
      <sz val="11"/>
      <color theme="0"/>
      <name val="Calibri"/>
      <family val="2"/>
      <scheme val="minor"/>
    </font>
    <font>
      <b/>
      <u/>
      <sz val="12"/>
      <color theme="0"/>
      <name val="Calibri"/>
      <family val="2"/>
      <scheme val="minor"/>
    </font>
    <font>
      <b/>
      <u/>
      <sz val="14"/>
      <color theme="0"/>
      <name val="Calibri"/>
      <family val="2"/>
      <scheme val="minor"/>
    </font>
    <font>
      <sz val="18"/>
      <color theme="1"/>
      <name val="Calibri"/>
      <family val="2"/>
      <scheme val="minor"/>
    </font>
    <font>
      <sz val="9"/>
      <color theme="1"/>
      <name val="Times New Roman"/>
      <family val="1"/>
    </font>
    <font>
      <b/>
      <sz val="16"/>
      <color theme="1"/>
      <name val="Bahnschrift SemiBold"/>
      <family val="2"/>
    </font>
    <font>
      <b/>
      <sz val="18"/>
      <color rgb="FF000000"/>
      <name val="Bahnschrift SemiBold"/>
      <family val="2"/>
    </font>
    <font>
      <sz val="26"/>
      <color theme="1"/>
      <name val="Calibri"/>
      <family val="2"/>
      <scheme val="minor"/>
    </font>
    <font>
      <b/>
      <sz val="72"/>
      <color theme="7" tint="-0.249977111117893"/>
      <name val="Calibri"/>
      <family val="2"/>
      <scheme val="minor"/>
    </font>
    <font>
      <sz val="12"/>
      <color rgb="FF000000"/>
      <name val="Calibri"/>
      <family val="2"/>
      <scheme val="minor"/>
    </font>
    <font>
      <b/>
      <sz val="14"/>
      <color rgb="FF000000"/>
      <name val="Calibri"/>
      <family val="2"/>
      <scheme val="minor"/>
    </font>
    <font>
      <b/>
      <sz val="14"/>
      <color rgb="FF000000"/>
      <name val="Bahnschrift SemiBold"/>
      <family val="2"/>
    </font>
    <font>
      <b/>
      <sz val="11"/>
      <color theme="5" tint="-0.249977111117893"/>
      <name val="Calibri"/>
      <family val="2"/>
      <scheme val="minor"/>
    </font>
    <font>
      <sz val="11"/>
      <color rgb="FFFFFF00"/>
      <name val="Calibri"/>
      <family val="2"/>
      <scheme val="minor"/>
    </font>
    <font>
      <b/>
      <sz val="11"/>
      <color rgb="FFFFFF00"/>
      <name val="Calibri"/>
      <family val="2"/>
      <scheme val="minor"/>
    </font>
    <font>
      <i/>
      <sz val="12"/>
      <color theme="1"/>
      <name val="Calibri"/>
      <family val="2"/>
      <scheme val="minor"/>
    </font>
  </fonts>
  <fills count="56">
    <fill>
      <patternFill patternType="none"/>
    </fill>
    <fill>
      <patternFill patternType="gray125"/>
    </fill>
    <fill>
      <patternFill patternType="solid">
        <fgColor theme="7" tint="-0.249977111117893"/>
        <bgColor indexed="64"/>
      </patternFill>
    </fill>
    <fill>
      <patternFill patternType="solid">
        <fgColor theme="2" tint="-9.9978637043366805E-2"/>
        <bgColor indexed="64"/>
      </patternFill>
    </fill>
    <fill>
      <patternFill patternType="solid">
        <fgColor theme="7"/>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39997558519241921"/>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33CCCC"/>
        <bgColor indexed="64"/>
      </patternFill>
    </fill>
    <fill>
      <patternFill patternType="lightDown">
        <fgColor theme="7" tint="0.39994506668294322"/>
        <bgColor indexed="65"/>
      </patternFill>
    </fill>
    <fill>
      <patternFill patternType="solid">
        <fgColor rgb="FFCCCCFF"/>
        <bgColor indexed="64"/>
      </patternFill>
    </fill>
    <fill>
      <patternFill patternType="lightUp">
        <fgColor theme="1" tint="0.34998626667073579"/>
        <bgColor theme="0" tint="-0.249977111117893"/>
      </patternFill>
    </fill>
    <fill>
      <patternFill patternType="solid">
        <fgColor theme="4" tint="0.79995117038483843"/>
        <bgColor theme="1" tint="0.34998626667073579"/>
      </patternFill>
    </fill>
    <fill>
      <patternFill patternType="solid">
        <fgColor rgb="FFCCECFF"/>
        <bgColor indexed="64"/>
      </patternFill>
    </fill>
    <fill>
      <gradientFill type="path">
        <stop position="0">
          <color theme="0" tint="-5.0965910824915313E-2"/>
        </stop>
        <stop position="1">
          <color theme="0" tint="-0.1490218817712943"/>
        </stop>
      </gradientFill>
    </fill>
    <fill>
      <patternFill patternType="solid">
        <fgColor theme="5" tint="0.59999389629810485"/>
        <bgColor indexed="64"/>
      </patternFill>
    </fill>
    <fill>
      <patternFill patternType="lightDown">
        <fgColor theme="5" tint="0.39994506668294322"/>
        <bgColor indexed="65"/>
      </patternFill>
    </fill>
    <fill>
      <patternFill patternType="solid">
        <fgColor theme="1" tint="0.34998626667073579"/>
        <bgColor indexed="64"/>
      </patternFill>
    </fill>
    <fill>
      <patternFill patternType="lightDown">
        <fgColor theme="5" tint="-0.24994659260841701"/>
        <bgColor auto="1"/>
      </patternFill>
    </fill>
    <fill>
      <patternFill patternType="solid">
        <fgColor theme="5" tint="0.79998168889431442"/>
        <bgColor indexed="64"/>
      </patternFill>
    </fill>
    <fill>
      <patternFill patternType="solid">
        <fgColor rgb="FF9CC2E5"/>
        <bgColor indexed="64"/>
      </patternFill>
    </fill>
    <fill>
      <patternFill patternType="solid">
        <fgColor rgb="FFFFF2CC"/>
        <bgColor indexed="64"/>
      </patternFill>
    </fill>
    <fill>
      <patternFill patternType="solid">
        <fgColor rgb="FFFBE4D5"/>
        <bgColor indexed="64"/>
      </patternFill>
    </fill>
    <fill>
      <patternFill patternType="solid">
        <fgColor rgb="FFD9E2F3"/>
        <bgColor indexed="64"/>
      </patternFill>
    </fill>
    <fill>
      <patternFill patternType="solid">
        <fgColor rgb="FFE2EFD9"/>
        <bgColor indexed="64"/>
      </patternFill>
    </fill>
    <fill>
      <patternFill patternType="solid">
        <fgColor rgb="FFEDEDED"/>
        <bgColor indexed="64"/>
      </patternFill>
    </fill>
    <fill>
      <patternFill patternType="solid">
        <fgColor rgb="FFD5DCE4"/>
        <bgColor indexed="64"/>
      </patternFill>
    </fill>
    <fill>
      <patternFill patternType="solid">
        <fgColor rgb="FFDEEAF6"/>
        <bgColor indexed="64"/>
      </patternFill>
    </fill>
    <fill>
      <patternFill patternType="solid">
        <fgColor rgb="FFDBDBDB"/>
        <bgColor indexed="64"/>
      </patternFill>
    </fill>
    <fill>
      <patternFill patternType="solid">
        <fgColor rgb="FFF7CAAC"/>
        <bgColor indexed="64"/>
      </patternFill>
    </fill>
    <fill>
      <patternFill patternType="solid">
        <fgColor rgb="FFACB9CA"/>
        <bgColor indexed="64"/>
      </patternFill>
    </fill>
    <fill>
      <patternFill patternType="solid">
        <fgColor rgb="FFBDD6EE"/>
        <bgColor indexed="64"/>
      </patternFill>
    </fill>
    <fill>
      <patternFill patternType="solid">
        <fgColor rgb="FF2E74B5"/>
        <bgColor indexed="64"/>
      </patternFill>
    </fill>
    <fill>
      <patternFill patternType="solid">
        <fgColor rgb="FFC5E0B3"/>
        <bgColor indexed="64"/>
      </patternFill>
    </fill>
    <fill>
      <patternFill patternType="solid">
        <fgColor theme="4" tint="0.79998168889431442"/>
        <bgColor indexed="64"/>
      </patternFill>
    </fill>
    <fill>
      <patternFill patternType="solid">
        <fgColor theme="0"/>
        <bgColor indexed="64"/>
      </patternFill>
    </fill>
    <fill>
      <patternFill patternType="solid">
        <fgColor rgb="FFF2F2F2"/>
        <bgColor indexed="64"/>
      </patternFill>
    </fill>
    <fill>
      <patternFill patternType="solid">
        <fgColor rgb="FFFFFFCC"/>
        <bgColor indexed="64"/>
      </patternFill>
    </fill>
    <fill>
      <patternFill patternType="solid">
        <fgColor rgb="FFCCFFFF"/>
        <bgColor indexed="64"/>
      </patternFill>
    </fill>
    <fill>
      <patternFill patternType="solid">
        <fgColor rgb="FF99FFCC"/>
        <bgColor indexed="64"/>
      </patternFill>
    </fill>
    <fill>
      <patternFill patternType="solid">
        <fgColor theme="2" tint="-0.499984740745262"/>
        <bgColor indexed="64"/>
      </patternFill>
    </fill>
    <fill>
      <patternFill patternType="solid">
        <fgColor rgb="FFFFD966"/>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rgb="FFA3CDC0"/>
        <bgColor indexed="64"/>
      </patternFill>
    </fill>
  </fills>
  <borders count="177">
    <border>
      <left/>
      <right/>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dashDot">
        <color indexed="64"/>
      </bottom>
      <diagonal/>
    </border>
    <border>
      <left/>
      <right/>
      <top style="dashDot">
        <color indexed="64"/>
      </top>
      <bottom/>
      <diagonal/>
    </border>
    <border>
      <left style="medium">
        <color indexed="64"/>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style="medium">
        <color indexed="64"/>
      </left>
      <right style="double">
        <color indexed="64"/>
      </right>
      <top/>
      <bottom style="double">
        <color indexed="64"/>
      </bottom>
      <diagonal/>
    </border>
    <border>
      <left/>
      <right/>
      <top style="mediumDashDot">
        <color theme="5" tint="0.39997558519241921"/>
      </top>
      <bottom/>
      <diagonal/>
    </border>
    <border>
      <left/>
      <right/>
      <top style="mediumDashDotDot">
        <color theme="9"/>
      </top>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medium">
        <color indexed="64"/>
      </right>
      <top style="medium">
        <color indexed="64"/>
      </top>
      <bottom style="medium">
        <color indexed="64"/>
      </bottom>
      <diagonal/>
    </border>
    <border>
      <left/>
      <right/>
      <top/>
      <bottom style="dashDotDot">
        <color indexed="64"/>
      </bottom>
      <diagonal/>
    </border>
    <border>
      <left/>
      <right/>
      <top style="dashDotDot">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thin">
        <color indexed="64"/>
      </right>
      <top/>
      <bottom/>
      <diagonal/>
    </border>
    <border>
      <left style="medium">
        <color indexed="64"/>
      </left>
      <right style="medium">
        <color indexed="64"/>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bottom style="dashDotDot">
        <color rgb="FF33CCCC"/>
      </bottom>
      <diagonal/>
    </border>
    <border>
      <left style="medium">
        <color indexed="64"/>
      </left>
      <right/>
      <top style="dashDotDot">
        <color rgb="FF33CCCC"/>
      </top>
      <bottom/>
      <diagonal/>
    </border>
    <border>
      <left style="medium">
        <color indexed="64"/>
      </left>
      <right/>
      <top style="dashDotDot">
        <color rgb="FF33CCCC"/>
      </top>
      <bottom style="dashDotDot">
        <color rgb="FF33CCCC"/>
      </bottom>
      <diagonal/>
    </border>
    <border>
      <left style="thick">
        <color indexed="64"/>
      </left>
      <right style="thick">
        <color indexed="64"/>
      </right>
      <top/>
      <bottom style="thick">
        <color indexed="64"/>
      </bottom>
      <diagonal/>
    </border>
    <border>
      <left style="medium">
        <color rgb="FFA5A5A5"/>
      </left>
      <right style="medium">
        <color rgb="FFA5A5A5"/>
      </right>
      <top/>
      <bottom style="medium">
        <color rgb="FFA5A5A5"/>
      </bottom>
      <diagonal/>
    </border>
    <border>
      <left style="medium">
        <color rgb="FFA5A5A5"/>
      </left>
      <right style="medium">
        <color rgb="FFA5A5A5"/>
      </right>
      <top/>
      <bottom/>
      <diagonal/>
    </border>
    <border>
      <left/>
      <right style="medium">
        <color rgb="FFA5A5A5"/>
      </right>
      <top/>
      <bottom style="medium">
        <color rgb="FFA5A5A5"/>
      </bottom>
      <diagonal/>
    </border>
    <border>
      <left style="medium">
        <color rgb="FFA5A5A5"/>
      </left>
      <right style="medium">
        <color rgb="FFA5A5A5"/>
      </right>
      <top/>
      <bottom style="medium">
        <color rgb="FFA6A6A6"/>
      </bottom>
      <diagonal/>
    </border>
    <border>
      <left/>
      <right style="medium">
        <color rgb="FFA5A5A5"/>
      </right>
      <top/>
      <bottom style="medium">
        <color rgb="FFA6A6A6"/>
      </bottom>
      <diagonal/>
    </border>
    <border>
      <left style="medium">
        <color rgb="FFA5A5A5"/>
      </left>
      <right style="medium">
        <color rgb="FFA5A5A5"/>
      </right>
      <top style="medium">
        <color rgb="FFA6A6A6"/>
      </top>
      <bottom/>
      <diagonal/>
    </border>
    <border>
      <left style="medium">
        <color rgb="FFA5A5A5"/>
      </left>
      <right style="medium">
        <color rgb="FFA5A5A5"/>
      </right>
      <top style="medium">
        <color rgb="FFA5A5A5"/>
      </top>
      <bottom/>
      <diagonal/>
    </border>
    <border>
      <left/>
      <right/>
      <top/>
      <bottom style="medium">
        <color rgb="FFA6A6A6"/>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rgb="FF767171"/>
      </left>
      <right style="medium">
        <color rgb="FFA6A6A6"/>
      </right>
      <top style="medium">
        <color rgb="FF767171"/>
      </top>
      <bottom style="medium">
        <color rgb="FFA5A5A5"/>
      </bottom>
      <diagonal/>
    </border>
    <border>
      <left/>
      <right style="medium">
        <color rgb="FFA6A6A6"/>
      </right>
      <top style="medium">
        <color rgb="FF767171"/>
      </top>
      <bottom style="medium">
        <color rgb="FFA5A5A5"/>
      </bottom>
      <diagonal/>
    </border>
    <border>
      <left/>
      <right style="medium">
        <color rgb="FF767171"/>
      </right>
      <top style="medium">
        <color rgb="FF767171"/>
      </top>
      <bottom style="medium">
        <color rgb="FFA5A5A5"/>
      </bottom>
      <diagonal/>
    </border>
    <border>
      <left style="medium">
        <color rgb="FF767171"/>
      </left>
      <right style="medium">
        <color rgb="FFA5A5A5"/>
      </right>
      <top/>
      <bottom style="medium">
        <color rgb="FF767171"/>
      </bottom>
      <diagonal/>
    </border>
    <border>
      <left style="medium">
        <color rgb="FF767171"/>
      </left>
      <right style="medium">
        <color rgb="FFA5A5A5"/>
      </right>
      <top/>
      <bottom/>
      <diagonal/>
    </border>
    <border>
      <left/>
      <right style="medium">
        <color rgb="FF767171"/>
      </right>
      <top/>
      <bottom style="medium">
        <color rgb="FFA5A5A5"/>
      </bottom>
      <diagonal/>
    </border>
    <border>
      <left/>
      <right style="medium">
        <color rgb="FFA5A5A5"/>
      </right>
      <top/>
      <bottom style="medium">
        <color rgb="FF767171"/>
      </bottom>
      <diagonal/>
    </border>
    <border>
      <left/>
      <right style="medium">
        <color rgb="FF767171"/>
      </right>
      <top/>
      <bottom style="medium">
        <color rgb="FF767171"/>
      </bottom>
      <diagonal/>
    </border>
    <border>
      <left style="medium">
        <color rgb="FF767171"/>
      </left>
      <right style="medium">
        <color rgb="FFA5A5A5"/>
      </right>
      <top style="medium">
        <color rgb="FFA5A5A5"/>
      </top>
      <bottom/>
      <diagonal/>
    </border>
    <border>
      <left style="medium">
        <color rgb="FF767171"/>
      </left>
      <right style="medium">
        <color rgb="FFA5A5A5"/>
      </right>
      <top style="medium">
        <color rgb="FF767171"/>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style="medium">
        <color rgb="FF0070C0"/>
      </right>
      <top/>
      <bottom style="medium">
        <color rgb="FF0070C0"/>
      </bottom>
      <diagonal/>
    </border>
    <border>
      <left style="medium">
        <color rgb="FF0070C0"/>
      </left>
      <right style="medium">
        <color rgb="FF0070C0"/>
      </right>
      <top/>
      <bottom/>
      <diagonal/>
    </border>
    <border>
      <left style="medium">
        <color rgb="FF0070C0"/>
      </left>
      <right style="medium">
        <color rgb="FF0070C0"/>
      </right>
      <top style="medium">
        <color rgb="FF0070C0"/>
      </top>
      <bottom/>
      <diagonal/>
    </border>
    <border>
      <left style="thin">
        <color auto="1"/>
      </left>
      <right style="thin">
        <color auto="1"/>
      </right>
      <top style="medium">
        <color indexed="64"/>
      </top>
      <bottom/>
      <diagonal/>
    </border>
    <border>
      <left style="thin">
        <color auto="1"/>
      </left>
      <right/>
      <top style="medium">
        <color indexed="64"/>
      </top>
      <bottom style="hair">
        <color auto="1"/>
      </bottom>
      <diagonal/>
    </border>
    <border>
      <left/>
      <right style="thin">
        <color auto="1"/>
      </right>
      <top style="medium">
        <color indexed="64"/>
      </top>
      <bottom style="hair">
        <color auto="1"/>
      </bottom>
      <diagonal/>
    </border>
    <border>
      <left/>
      <right/>
      <top style="medium">
        <color indexed="64"/>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rgb="FF000000"/>
      </right>
      <top/>
      <bottom style="medium">
        <color indexed="64"/>
      </bottom>
      <diagonal/>
    </border>
    <border>
      <left/>
      <right style="medium">
        <color rgb="FF000000"/>
      </right>
      <top style="medium">
        <color indexed="64"/>
      </top>
      <bottom/>
      <diagonal/>
    </border>
    <border>
      <left/>
      <right style="medium">
        <color rgb="FF000000"/>
      </right>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style="medium">
        <color indexed="64"/>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indexed="64"/>
      </top>
      <bottom/>
      <diagonal/>
    </border>
    <border>
      <left style="medium">
        <color rgb="FF000000"/>
      </left>
      <right/>
      <top/>
      <bottom style="medium">
        <color indexed="64"/>
      </bottom>
      <diagonal/>
    </border>
    <border>
      <left style="medium">
        <color rgb="FF000000"/>
      </left>
      <right/>
      <top style="medium">
        <color rgb="FF000000"/>
      </top>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767171"/>
      </left>
      <right/>
      <top/>
      <bottom/>
      <diagonal/>
    </border>
    <border>
      <left/>
      <right style="medium">
        <color rgb="FF767171"/>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top/>
      <bottom style="thin">
        <color theme="7" tint="-0.249977111117893"/>
      </bottom>
      <diagonal/>
    </border>
    <border>
      <left/>
      <right/>
      <top/>
      <bottom style="thin">
        <color theme="7" tint="-0.249977111117893"/>
      </bottom>
      <diagonal/>
    </border>
    <border>
      <left/>
      <right style="medium">
        <color indexed="64"/>
      </right>
      <top/>
      <bottom style="thin">
        <color theme="7" tint="-0.249977111117893"/>
      </bottom>
      <diagonal/>
    </border>
    <border>
      <left/>
      <right/>
      <top style="medium">
        <color theme="7" tint="-0.249977111117893"/>
      </top>
      <bottom/>
      <diagonal/>
    </border>
    <border>
      <left style="medium">
        <color indexed="64"/>
      </left>
      <right/>
      <top style="medium">
        <color theme="7" tint="-0.249977111117893"/>
      </top>
      <bottom style="medium">
        <color theme="7" tint="-0.249977111117893"/>
      </bottom>
      <diagonal/>
    </border>
    <border>
      <left/>
      <right/>
      <top style="medium">
        <color theme="7" tint="-0.249977111117893"/>
      </top>
      <bottom style="medium">
        <color theme="7" tint="-0.249977111117893"/>
      </bottom>
      <diagonal/>
    </border>
    <border>
      <left/>
      <right style="medium">
        <color indexed="64"/>
      </right>
      <top style="medium">
        <color theme="7" tint="-0.249977111117893"/>
      </top>
      <bottom style="medium">
        <color theme="7" tint="-0.249977111117893"/>
      </bottom>
      <diagonal/>
    </border>
    <border>
      <left/>
      <right/>
      <top/>
      <bottom style="medium">
        <color theme="7" tint="-0.249977111117893"/>
      </bottom>
      <diagonal/>
    </border>
    <border>
      <left style="medium">
        <color theme="7" tint="-0.249977111117893"/>
      </left>
      <right/>
      <top style="medium">
        <color theme="7" tint="-0.249977111117893"/>
      </top>
      <bottom/>
      <diagonal/>
    </border>
    <border>
      <left/>
      <right style="medium">
        <color theme="7" tint="-0.249977111117893"/>
      </right>
      <top style="medium">
        <color theme="7" tint="-0.249977111117893"/>
      </top>
      <bottom/>
      <diagonal/>
    </border>
    <border>
      <left style="medium">
        <color theme="7" tint="-0.249977111117893"/>
      </left>
      <right/>
      <top/>
      <bottom/>
      <diagonal/>
    </border>
    <border>
      <left/>
      <right style="medium">
        <color theme="7" tint="-0.249977111117893"/>
      </right>
      <top/>
      <bottom/>
      <diagonal/>
    </border>
    <border>
      <left style="medium">
        <color theme="7" tint="-0.249977111117893"/>
      </left>
      <right/>
      <top/>
      <bottom style="medium">
        <color theme="7" tint="-0.249977111117893"/>
      </bottom>
      <diagonal/>
    </border>
    <border>
      <left/>
      <right style="medium">
        <color theme="7" tint="-0.249977111117893"/>
      </right>
      <top/>
      <bottom style="medium">
        <color theme="7" tint="-0.249977111117893"/>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style="medium">
        <color theme="0"/>
      </right>
      <top/>
      <bottom/>
      <diagonal/>
    </border>
    <border>
      <left style="medium">
        <color rgb="FFBF8F00"/>
      </left>
      <right style="medium">
        <color rgb="FFBF8F00"/>
      </right>
      <top style="medium">
        <color rgb="FFBF8F00"/>
      </top>
      <bottom style="medium">
        <color rgb="FFBF8F00"/>
      </bottom>
      <diagonal/>
    </border>
    <border>
      <left style="medium">
        <color rgb="FFA6A6A6"/>
      </left>
      <right style="medium">
        <color rgb="FFA6A6A6"/>
      </right>
      <top/>
      <bottom style="medium">
        <color rgb="FFA6A6A6"/>
      </bottom>
      <diagonal/>
    </border>
    <border>
      <left style="medium">
        <color rgb="FFA6A6A6"/>
      </left>
      <right/>
      <top/>
      <bottom style="medium">
        <color rgb="FFA6A6A6"/>
      </bottom>
      <diagonal/>
    </border>
    <border>
      <left style="medium">
        <color rgb="FFA6A6A6"/>
      </left>
      <right/>
      <top/>
      <bottom/>
      <diagonal/>
    </border>
    <border>
      <left style="medium">
        <color rgb="FFA6A6A6"/>
      </left>
      <right style="medium">
        <color rgb="FFA6A6A6"/>
      </right>
      <top style="medium">
        <color rgb="FFA6A6A6"/>
      </top>
      <bottom/>
      <diagonal/>
    </border>
    <border>
      <left style="medium">
        <color rgb="FFA6A6A6"/>
      </left>
      <right/>
      <top style="medium">
        <color rgb="FFA6A6A6"/>
      </top>
      <bottom/>
      <diagonal/>
    </border>
    <border>
      <left/>
      <right style="medium">
        <color theme="0"/>
      </right>
      <top style="medium">
        <color indexed="64"/>
      </top>
      <bottom style="medium">
        <color indexed="64"/>
      </bottom>
      <diagonal/>
    </border>
    <border>
      <left style="medium">
        <color theme="0"/>
      </left>
      <right/>
      <top style="medium">
        <color indexed="64"/>
      </top>
      <bottom style="medium">
        <color indexed="64"/>
      </bottom>
      <diagonal/>
    </border>
    <border>
      <left style="medium">
        <color indexed="64"/>
      </left>
      <right/>
      <top style="medium">
        <color theme="0"/>
      </top>
      <bottom style="medium">
        <color indexed="64"/>
      </bottom>
      <diagonal/>
    </border>
    <border>
      <left/>
      <right/>
      <top style="medium">
        <color theme="0"/>
      </top>
      <bottom style="medium">
        <color indexed="64"/>
      </bottom>
      <diagonal/>
    </border>
    <border>
      <left/>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style="medium">
        <color indexed="64"/>
      </bottom>
      <diagonal/>
    </border>
    <border>
      <left/>
      <right/>
      <top style="double">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1067">
    <xf numFmtId="0" fontId="0" fillId="0" borderId="0" xfId="0"/>
    <xf numFmtId="0" fontId="6" fillId="2" borderId="0" xfId="0" applyFont="1" applyFill="1"/>
    <xf numFmtId="0" fontId="0" fillId="2" borderId="0" xfId="0" applyFill="1"/>
    <xf numFmtId="0" fontId="5" fillId="0" borderId="0" xfId="3"/>
    <xf numFmtId="0" fontId="7" fillId="0" borderId="0" xfId="0" applyFont="1"/>
    <xf numFmtId="0" fontId="0" fillId="0" borderId="0" xfId="0" applyAlignment="1">
      <alignment wrapText="1"/>
    </xf>
    <xf numFmtId="0" fontId="4" fillId="0" borderId="0" xfId="0" applyFont="1" applyAlignment="1">
      <alignment wrapText="1"/>
    </xf>
    <xf numFmtId="0" fontId="4" fillId="0" borderId="1" xfId="0" applyFont="1" applyBorder="1"/>
    <xf numFmtId="0" fontId="9" fillId="0" borderId="0" xfId="0" applyFont="1"/>
    <xf numFmtId="0" fontId="4" fillId="3" borderId="2" xfId="0" applyFont="1" applyFill="1" applyBorder="1"/>
    <xf numFmtId="0" fontId="9" fillId="0" borderId="3" xfId="0" applyFont="1" applyBorder="1"/>
    <xf numFmtId="0" fontId="0" fillId="0" borderId="3" xfId="0" applyBorder="1"/>
    <xf numFmtId="0" fontId="0" fillId="0" borderId="4" xfId="0" applyBorder="1"/>
    <xf numFmtId="0" fontId="10" fillId="0" borderId="0" xfId="0" applyFont="1" applyAlignment="1">
      <alignment wrapText="1"/>
    </xf>
    <xf numFmtId="0" fontId="10" fillId="0" borderId="0" xfId="1" applyNumberFormat="1" applyFont="1" applyFill="1" applyBorder="1" applyAlignment="1">
      <alignment horizontal="right" wrapText="1"/>
    </xf>
    <xf numFmtId="0" fontId="0" fillId="0" borderId="5" xfId="0" applyBorder="1"/>
    <xf numFmtId="0" fontId="0" fillId="0" borderId="6" xfId="0" applyBorder="1"/>
    <xf numFmtId="4" fontId="0" fillId="0" borderId="0" xfId="0" applyNumberFormat="1"/>
    <xf numFmtId="0" fontId="11" fillId="0" borderId="6" xfId="0" applyFont="1" applyBorder="1"/>
    <xf numFmtId="164" fontId="11" fillId="0" borderId="0" xfId="1" applyNumberFormat="1" applyFont="1" applyFill="1" applyBorder="1"/>
    <xf numFmtId="0" fontId="11" fillId="0" borderId="0" xfId="1" applyNumberFormat="1" applyFont="1" applyFill="1" applyBorder="1" applyAlignment="1">
      <alignment horizontal="right"/>
    </xf>
    <xf numFmtId="43" fontId="11" fillId="0" borderId="0" xfId="1" applyFont="1" applyFill="1" applyBorder="1" applyAlignment="1">
      <alignment horizontal="right"/>
    </xf>
    <xf numFmtId="43" fontId="0" fillId="0" borderId="0" xfId="0" applyNumberFormat="1"/>
    <xf numFmtId="164" fontId="0" fillId="0" borderId="0" xfId="1" applyNumberFormat="1" applyFont="1" applyFill="1" applyBorder="1"/>
    <xf numFmtId="0" fontId="0" fillId="0" borderId="0" xfId="1" applyNumberFormat="1" applyFont="1" applyFill="1" applyBorder="1" applyAlignment="1">
      <alignment horizontal="right"/>
    </xf>
    <xf numFmtId="43" fontId="0" fillId="0" borderId="0" xfId="1" applyFont="1" applyFill="1" applyBorder="1" applyAlignment="1">
      <alignment horizontal="right"/>
    </xf>
    <xf numFmtId="43" fontId="4" fillId="4" borderId="0" xfId="0" applyNumberFormat="1" applyFont="1" applyFill="1"/>
    <xf numFmtId="0" fontId="0" fillId="0" borderId="7" xfId="0" applyBorder="1"/>
    <xf numFmtId="0" fontId="0" fillId="0" borderId="8" xfId="0" applyBorder="1"/>
    <xf numFmtId="0" fontId="0" fillId="0" borderId="9" xfId="0" applyBorder="1"/>
    <xf numFmtId="0" fontId="0" fillId="0" borderId="10" xfId="0" applyBorder="1"/>
    <xf numFmtId="0" fontId="0" fillId="5" borderId="0" xfId="0" applyFill="1"/>
    <xf numFmtId="0" fontId="0" fillId="6" borderId="11" xfId="0" applyFill="1" applyBorder="1"/>
    <xf numFmtId="0" fontId="0" fillId="6" borderId="0" xfId="0" applyFill="1"/>
    <xf numFmtId="0" fontId="13" fillId="0" borderId="2" xfId="0" applyFont="1" applyBorder="1"/>
    <xf numFmtId="0" fontId="0" fillId="0" borderId="12" xfId="0" applyBorder="1" applyAlignment="1">
      <alignment wrapText="1"/>
    </xf>
    <xf numFmtId="0" fontId="0" fillId="0" borderId="3" xfId="0" applyBorder="1" applyAlignment="1">
      <alignment wrapText="1"/>
    </xf>
    <xf numFmtId="0" fontId="0" fillId="0" borderId="3" xfId="1" applyNumberFormat="1" applyFont="1" applyFill="1" applyBorder="1" applyAlignment="1">
      <alignment horizontal="right" wrapText="1"/>
    </xf>
    <xf numFmtId="0" fontId="7" fillId="0" borderId="4" xfId="0" applyFont="1" applyBorder="1" applyAlignment="1">
      <alignment wrapText="1"/>
    </xf>
    <xf numFmtId="0" fontId="0" fillId="0" borderId="1" xfId="0" applyBorder="1" applyAlignment="1">
      <alignment wrapText="1"/>
    </xf>
    <xf numFmtId="0" fontId="0" fillId="0" borderId="0" xfId="0" applyAlignment="1" applyProtection="1">
      <alignment wrapText="1"/>
      <protection locked="0"/>
    </xf>
    <xf numFmtId="4" fontId="0" fillId="0" borderId="0" xfId="0" applyNumberFormat="1" applyProtection="1">
      <protection locked="0"/>
    </xf>
    <xf numFmtId="0" fontId="0" fillId="0" borderId="0" xfId="0" applyProtection="1">
      <protection locked="0"/>
    </xf>
    <xf numFmtId="164" fontId="11" fillId="7" borderId="13" xfId="1" applyNumberFormat="1" applyFont="1" applyFill="1" applyBorder="1"/>
    <xf numFmtId="0" fontId="11" fillId="0" borderId="0" xfId="1" applyNumberFormat="1" applyFont="1" applyFill="1" applyBorder="1" applyAlignment="1" applyProtection="1">
      <alignment horizontal="right"/>
      <protection locked="0"/>
    </xf>
    <xf numFmtId="43" fontId="11" fillId="0" borderId="0" xfId="1" applyFont="1" applyFill="1" applyBorder="1" applyAlignment="1" applyProtection="1">
      <alignment horizontal="right"/>
      <protection locked="0"/>
    </xf>
    <xf numFmtId="43" fontId="0" fillId="0" borderId="0" xfId="0" applyNumberFormat="1" applyProtection="1">
      <protection locked="0"/>
    </xf>
    <xf numFmtId="43" fontId="0" fillId="0" borderId="9" xfId="0" applyNumberFormat="1" applyBorder="1"/>
    <xf numFmtId="164" fontId="0" fillId="0" borderId="14" xfId="1" applyNumberFormat="1" applyFont="1" applyFill="1" applyBorder="1"/>
    <xf numFmtId="0" fontId="0" fillId="0" borderId="8" xfId="1" applyNumberFormat="1" applyFont="1" applyFill="1" applyBorder="1" applyAlignment="1">
      <alignment horizontal="right"/>
    </xf>
    <xf numFmtId="43" fontId="0" fillId="0" borderId="8" xfId="1" applyFont="1" applyFill="1" applyBorder="1" applyAlignment="1">
      <alignment horizontal="right"/>
    </xf>
    <xf numFmtId="43" fontId="0" fillId="2" borderId="15" xfId="0" applyNumberFormat="1" applyFill="1" applyBorder="1"/>
    <xf numFmtId="0" fontId="6" fillId="8" borderId="0" xfId="0" applyFont="1" applyFill="1"/>
    <xf numFmtId="0" fontId="2" fillId="8" borderId="16" xfId="0" applyFont="1" applyFill="1" applyBorder="1"/>
    <xf numFmtId="0" fontId="2" fillId="8" borderId="0" xfId="0" applyFont="1" applyFill="1"/>
    <xf numFmtId="0" fontId="0" fillId="8" borderId="0" xfId="0" applyFill="1"/>
    <xf numFmtId="0" fontId="4" fillId="0" borderId="0" xfId="0" applyFont="1"/>
    <xf numFmtId="0" fontId="4" fillId="0" borderId="12" xfId="0" applyFont="1" applyBorder="1" applyAlignment="1">
      <alignment wrapText="1"/>
    </xf>
    <xf numFmtId="0" fontId="0" fillId="0" borderId="4" xfId="0" applyBorder="1" applyAlignment="1">
      <alignment wrapText="1"/>
    </xf>
    <xf numFmtId="0" fontId="0" fillId="7" borderId="13" xfId="0" applyFill="1" applyBorder="1"/>
    <xf numFmtId="0" fontId="0" fillId="3" borderId="0" xfId="0" applyFill="1" applyProtection="1">
      <protection locked="0"/>
    </xf>
    <xf numFmtId="0" fontId="0" fillId="9" borderId="0" xfId="0" applyFill="1" applyProtection="1">
      <protection locked="0"/>
    </xf>
    <xf numFmtId="0" fontId="14" fillId="10" borderId="17" xfId="0" applyFont="1" applyFill="1" applyBorder="1"/>
    <xf numFmtId="0" fontId="0" fillId="10" borderId="17" xfId="0" applyFill="1" applyBorder="1"/>
    <xf numFmtId="0" fontId="0" fillId="10" borderId="0" xfId="0" applyFill="1"/>
    <xf numFmtId="0" fontId="9" fillId="6" borderId="3" xfId="0" applyFont="1" applyFill="1" applyBorder="1"/>
    <xf numFmtId="0" fontId="9" fillId="6" borderId="0" xfId="0" applyFont="1" applyFill="1"/>
    <xf numFmtId="0" fontId="0" fillId="7" borderId="18" xfId="0" applyFill="1" applyBorder="1"/>
    <xf numFmtId="0" fontId="0" fillId="2" borderId="14" xfId="0" applyFill="1" applyBorder="1" applyProtection="1">
      <protection locked="0"/>
    </xf>
    <xf numFmtId="0" fontId="0" fillId="2" borderId="19" xfId="0" applyFill="1" applyBorder="1"/>
    <xf numFmtId="0" fontId="0" fillId="2" borderId="20" xfId="0" applyFill="1" applyBorder="1"/>
    <xf numFmtId="0" fontId="0" fillId="0" borderId="21" xfId="0" applyBorder="1"/>
    <xf numFmtId="0" fontId="0" fillId="2" borderId="23" xfId="0" applyFill="1" applyBorder="1" applyAlignment="1">
      <alignment horizontal="center"/>
    </xf>
    <xf numFmtId="0" fontId="0" fillId="2" borderId="24" xfId="0" applyFill="1" applyBorder="1" applyAlignment="1">
      <alignment horizontal="center"/>
    </xf>
    <xf numFmtId="0" fontId="0" fillId="2" borderId="27" xfId="0" applyFill="1" applyBorder="1" applyAlignment="1">
      <alignment horizontal="center"/>
    </xf>
    <xf numFmtId="0" fontId="0" fillId="2" borderId="28" xfId="0" applyFill="1" applyBorder="1" applyAlignment="1">
      <alignment horizontal="center"/>
    </xf>
    <xf numFmtId="0" fontId="0" fillId="0" borderId="29" xfId="0" applyBorder="1"/>
    <xf numFmtId="0" fontId="0" fillId="0" borderId="30" xfId="0" applyBorder="1"/>
    <xf numFmtId="0" fontId="16" fillId="0" borderId="0" xfId="0" applyFont="1" applyAlignment="1">
      <alignment horizontal="right" vertical="center"/>
    </xf>
    <xf numFmtId="9" fontId="0" fillId="0" borderId="0" xfId="2" applyFont="1" applyFill="1"/>
    <xf numFmtId="0" fontId="15" fillId="0" borderId="0" xfId="0" applyFont="1" applyAlignment="1">
      <alignment horizontal="center" vertical="center" wrapText="1"/>
    </xf>
    <xf numFmtId="3" fontId="0" fillId="0" borderId="0" xfId="0" applyNumberFormat="1" applyAlignment="1">
      <alignment horizontal="center" vertical="center"/>
    </xf>
    <xf numFmtId="3" fontId="0" fillId="0" borderId="0" xfId="0" applyNumberFormat="1" applyAlignment="1">
      <alignment horizontal="center" vertical="center" wrapText="1"/>
    </xf>
    <xf numFmtId="0" fontId="0" fillId="0" borderId="1" xfId="0" applyBorder="1"/>
    <xf numFmtId="0" fontId="10" fillId="0" borderId="0" xfId="0" applyFont="1"/>
    <xf numFmtId="0" fontId="0" fillId="0" borderId="3" xfId="0" applyBorder="1" applyAlignment="1" applyProtection="1">
      <alignment wrapText="1"/>
      <protection locked="0"/>
    </xf>
    <xf numFmtId="0" fontId="0" fillId="0" borderId="3" xfId="0" applyBorder="1" applyProtection="1">
      <protection locked="0"/>
    </xf>
    <xf numFmtId="4" fontId="0" fillId="0" borderId="3" xfId="0" applyNumberFormat="1" applyBorder="1" applyProtection="1">
      <protection locked="0"/>
    </xf>
    <xf numFmtId="0" fontId="0" fillId="0" borderId="4" xfId="0" applyBorder="1" applyProtection="1">
      <protection locked="0"/>
    </xf>
    <xf numFmtId="0" fontId="11" fillId="0" borderId="1" xfId="0" applyFont="1" applyBorder="1"/>
    <xf numFmtId="0" fontId="11" fillId="0" borderId="0" xfId="0" applyFont="1" applyProtection="1">
      <protection locked="0"/>
    </xf>
    <xf numFmtId="43" fontId="11" fillId="0" borderId="0" xfId="1" applyFont="1" applyFill="1" applyBorder="1" applyProtection="1">
      <protection locked="0"/>
    </xf>
    <xf numFmtId="4" fontId="10" fillId="0" borderId="0" xfId="0" applyNumberFormat="1" applyFont="1" applyProtection="1">
      <protection locked="0"/>
    </xf>
    <xf numFmtId="43" fontId="10" fillId="0" borderId="0" xfId="0" applyNumberFormat="1" applyFont="1" applyProtection="1">
      <protection locked="0"/>
    </xf>
    <xf numFmtId="43" fontId="10" fillId="0" borderId="5" xfId="0" applyNumberFormat="1" applyFont="1" applyBorder="1" applyProtection="1">
      <protection locked="0"/>
    </xf>
    <xf numFmtId="0" fontId="11" fillId="0" borderId="7" xfId="0" applyFont="1" applyBorder="1"/>
    <xf numFmtId="0" fontId="11" fillId="0" borderId="8" xfId="0" applyFont="1" applyBorder="1" applyProtection="1">
      <protection locked="0"/>
    </xf>
    <xf numFmtId="0" fontId="11" fillId="0" borderId="8" xfId="1" applyNumberFormat="1" applyFont="1" applyFill="1" applyBorder="1" applyAlignment="1" applyProtection="1">
      <alignment horizontal="right"/>
      <protection locked="0"/>
    </xf>
    <xf numFmtId="4" fontId="10" fillId="0" borderId="8" xfId="0" applyNumberFormat="1" applyFont="1" applyBorder="1" applyProtection="1">
      <protection locked="0"/>
    </xf>
    <xf numFmtId="43" fontId="17" fillId="0" borderId="8" xfId="0" applyNumberFormat="1" applyFont="1" applyBorder="1" applyAlignment="1" applyProtection="1">
      <alignment horizontal="right"/>
      <protection locked="0"/>
    </xf>
    <xf numFmtId="43" fontId="18" fillId="11" borderId="9" xfId="0" applyNumberFormat="1" applyFont="1" applyFill="1" applyBorder="1" applyProtection="1">
      <protection locked="0"/>
    </xf>
    <xf numFmtId="164" fontId="0" fillId="0" borderId="3" xfId="1" applyNumberFormat="1" applyFont="1" applyFill="1" applyBorder="1" applyProtection="1">
      <protection locked="0"/>
    </xf>
    <xf numFmtId="0" fontId="11" fillId="0" borderId="3" xfId="0" applyFont="1" applyBorder="1" applyProtection="1">
      <protection locked="0"/>
    </xf>
    <xf numFmtId="4" fontId="10" fillId="0" borderId="3" xfId="0" applyNumberFormat="1" applyFont="1" applyBorder="1" applyProtection="1">
      <protection locked="0"/>
    </xf>
    <xf numFmtId="0" fontId="10" fillId="0" borderId="3" xfId="0" applyFont="1" applyBorder="1" applyProtection="1">
      <protection locked="0"/>
    </xf>
    <xf numFmtId="0" fontId="10" fillId="0" borderId="4" xfId="0" applyFont="1" applyBorder="1" applyProtection="1">
      <protection locked="0"/>
    </xf>
    <xf numFmtId="164" fontId="11" fillId="0" borderId="8" xfId="1" applyNumberFormat="1" applyFont="1" applyFill="1" applyBorder="1" applyProtection="1">
      <protection locked="0"/>
    </xf>
    <xf numFmtId="0" fontId="10" fillId="0" borderId="0" xfId="0" applyFont="1" applyProtection="1">
      <protection locked="0"/>
    </xf>
    <xf numFmtId="164" fontId="1" fillId="0" borderId="8" xfId="1" applyNumberFormat="1" applyFont="1" applyFill="1" applyBorder="1" applyProtection="1">
      <protection locked="0"/>
    </xf>
    <xf numFmtId="0" fontId="10" fillId="0" borderId="8" xfId="0" applyFont="1" applyBorder="1" applyProtection="1">
      <protection locked="0"/>
    </xf>
    <xf numFmtId="0" fontId="0" fillId="0" borderId="8" xfId="0" applyBorder="1" applyProtection="1">
      <protection locked="0"/>
    </xf>
    <xf numFmtId="0" fontId="11" fillId="0" borderId="0" xfId="0" applyFont="1"/>
    <xf numFmtId="164" fontId="0" fillId="0" borderId="0" xfId="0" applyNumberFormat="1"/>
    <xf numFmtId="0" fontId="0" fillId="0" borderId="2" xfId="0" applyBorder="1"/>
    <xf numFmtId="0" fontId="10" fillId="0" borderId="33" xfId="0" applyFont="1" applyBorder="1" applyAlignment="1">
      <alignment wrapText="1"/>
    </xf>
    <xf numFmtId="0" fontId="10" fillId="0" borderId="33" xfId="1" applyNumberFormat="1" applyFont="1" applyFill="1" applyBorder="1" applyAlignment="1">
      <alignment horizontal="right" wrapText="1"/>
    </xf>
    <xf numFmtId="0" fontId="2" fillId="5" borderId="3" xfId="0" applyFont="1" applyFill="1" applyBorder="1"/>
    <xf numFmtId="3" fontId="19" fillId="7" borderId="25" xfId="0" applyNumberFormat="1" applyFont="1" applyFill="1" applyBorder="1"/>
    <xf numFmtId="43" fontId="0" fillId="0" borderId="5" xfId="0" applyNumberFormat="1" applyBorder="1"/>
    <xf numFmtId="3" fontId="19" fillId="0" borderId="8" xfId="0" applyNumberFormat="1" applyFont="1" applyBorder="1"/>
    <xf numFmtId="43" fontId="11" fillId="0" borderId="8" xfId="1" applyFont="1" applyFill="1" applyBorder="1" applyProtection="1">
      <protection locked="0"/>
    </xf>
    <xf numFmtId="4" fontId="0" fillId="0" borderId="8" xfId="0" applyNumberFormat="1" applyBorder="1" applyProtection="1">
      <protection locked="0"/>
    </xf>
    <xf numFmtId="43" fontId="0" fillId="0" borderId="8" xfId="0" applyNumberFormat="1" applyBorder="1" applyProtection="1">
      <protection locked="0"/>
    </xf>
    <xf numFmtId="43" fontId="4" fillId="11" borderId="9" xfId="0" applyNumberFormat="1" applyFont="1" applyFill="1" applyBorder="1"/>
    <xf numFmtId="3" fontId="19" fillId="0" borderId="0" xfId="0" applyNumberFormat="1" applyFont="1"/>
    <xf numFmtId="43" fontId="11" fillId="0" borderId="0" xfId="1" applyFont="1" applyFill="1" applyBorder="1"/>
    <xf numFmtId="0" fontId="11" fillId="0" borderId="2" xfId="0" applyFont="1" applyBorder="1"/>
    <xf numFmtId="3" fontId="19" fillId="7" borderId="34" xfId="0" applyNumberFormat="1" applyFont="1" applyFill="1" applyBorder="1"/>
    <xf numFmtId="0" fontId="11" fillId="0" borderId="3" xfId="1" applyNumberFormat="1" applyFont="1" applyFill="1" applyBorder="1" applyAlignment="1" applyProtection="1">
      <alignment horizontal="right"/>
      <protection locked="0"/>
    </xf>
    <xf numFmtId="43" fontId="0" fillId="0" borderId="3" xfId="0" applyNumberFormat="1" applyBorder="1" applyProtection="1">
      <protection locked="0"/>
    </xf>
    <xf numFmtId="43" fontId="0" fillId="0" borderId="4" xfId="0" applyNumberFormat="1" applyBorder="1"/>
    <xf numFmtId="164" fontId="11" fillId="0" borderId="8" xfId="1" applyNumberFormat="1" applyFont="1" applyFill="1" applyBorder="1"/>
    <xf numFmtId="0" fontId="11" fillId="0" borderId="0" xfId="1" applyNumberFormat="1" applyFont="1" applyFill="1" applyAlignment="1">
      <alignment horizontal="right"/>
    </xf>
    <xf numFmtId="164" fontId="0" fillId="0" borderId="3" xfId="1" applyNumberFormat="1" applyFont="1" applyFill="1" applyBorder="1"/>
    <xf numFmtId="3" fontId="19" fillId="7" borderId="13" xfId="0" applyNumberFormat="1" applyFont="1" applyFill="1" applyBorder="1"/>
    <xf numFmtId="164" fontId="1" fillId="0" borderId="0" xfId="1" applyNumberFormat="1" applyFont="1" applyFill="1" applyBorder="1"/>
    <xf numFmtId="164" fontId="1" fillId="7" borderId="13" xfId="1" applyNumberFormat="1" applyFont="1" applyFill="1" applyBorder="1"/>
    <xf numFmtId="164" fontId="0" fillId="0" borderId="8" xfId="0" applyNumberFormat="1" applyBorder="1"/>
    <xf numFmtId="0" fontId="11" fillId="0" borderId="3" xfId="0" applyFont="1" applyBorder="1"/>
    <xf numFmtId="4" fontId="0" fillId="0" borderId="3" xfId="0" applyNumberFormat="1" applyBorder="1"/>
    <xf numFmtId="164" fontId="1" fillId="0" borderId="8" xfId="1" applyNumberFormat="1" applyFont="1" applyFill="1" applyBorder="1"/>
    <xf numFmtId="0" fontId="0" fillId="6" borderId="1" xfId="0" applyFill="1" applyBorder="1"/>
    <xf numFmtId="2" fontId="4" fillId="6" borderId="0" xfId="0" applyNumberFormat="1" applyFont="1" applyFill="1"/>
    <xf numFmtId="43" fontId="4" fillId="11" borderId="35" xfId="0" applyNumberFormat="1" applyFont="1" applyFill="1" applyBorder="1"/>
    <xf numFmtId="0" fontId="13" fillId="6" borderId="1" xfId="0" applyFont="1" applyFill="1" applyBorder="1"/>
    <xf numFmtId="0" fontId="4" fillId="0" borderId="2" xfId="0" applyFont="1" applyBorder="1" applyAlignment="1">
      <alignment wrapText="1"/>
    </xf>
    <xf numFmtId="0" fontId="0" fillId="7" borderId="36" xfId="0" applyFill="1" applyBorder="1"/>
    <xf numFmtId="0" fontId="4" fillId="0" borderId="9" xfId="0" applyFont="1" applyBorder="1"/>
    <xf numFmtId="0" fontId="4" fillId="3" borderId="0" xfId="0" applyFont="1" applyFill="1"/>
    <xf numFmtId="0" fontId="0" fillId="0" borderId="21" xfId="0" applyBorder="1" applyProtection="1">
      <protection locked="0"/>
    </xf>
    <xf numFmtId="0" fontId="0" fillId="0" borderId="22" xfId="0" applyBorder="1" applyProtection="1">
      <protection locked="0"/>
    </xf>
    <xf numFmtId="3" fontId="0" fillId="0" borderId="0" xfId="0" applyNumberFormat="1" applyAlignment="1" applyProtection="1">
      <alignment horizontal="center" vertical="center"/>
      <protection locked="0"/>
    </xf>
    <xf numFmtId="0" fontId="0" fillId="0" borderId="26" xfId="0" applyBorder="1" applyProtection="1">
      <protection locked="0"/>
    </xf>
    <xf numFmtId="3" fontId="0" fillId="0" borderId="30" xfId="0" applyNumberFormat="1" applyBorder="1" applyAlignment="1" applyProtection="1">
      <alignment horizontal="center" vertical="center"/>
      <protection locked="0"/>
    </xf>
    <xf numFmtId="0" fontId="0" fillId="0" borderId="30" xfId="0" applyBorder="1" applyProtection="1">
      <protection locked="0"/>
    </xf>
    <xf numFmtId="0" fontId="0" fillId="0" borderId="31" xfId="0" applyBorder="1" applyProtection="1">
      <protection locked="0"/>
    </xf>
    <xf numFmtId="0" fontId="12" fillId="3" borderId="0" xfId="0" applyFont="1" applyFill="1" applyAlignment="1">
      <alignment horizontal="left"/>
    </xf>
    <xf numFmtId="0" fontId="0" fillId="3" borderId="0" xfId="0" applyFill="1"/>
    <xf numFmtId="0" fontId="0" fillId="6" borderId="37" xfId="0" applyFill="1" applyBorder="1"/>
    <xf numFmtId="0" fontId="0" fillId="0" borderId="11" xfId="0" applyFill="1" applyBorder="1"/>
    <xf numFmtId="0" fontId="0" fillId="0" borderId="38" xfId="0" applyFill="1" applyBorder="1"/>
    <xf numFmtId="0" fontId="0" fillId="0" borderId="0" xfId="0" applyFill="1"/>
    <xf numFmtId="0" fontId="11" fillId="0" borderId="0" xfId="0" applyFont="1" applyBorder="1" applyProtection="1">
      <protection locked="0"/>
    </xf>
    <xf numFmtId="3" fontId="19" fillId="0" borderId="39" xfId="0" applyNumberFormat="1" applyFont="1" applyBorder="1"/>
    <xf numFmtId="164" fontId="11" fillId="0" borderId="39" xfId="1" applyNumberFormat="1" applyFont="1" applyFill="1" applyBorder="1"/>
    <xf numFmtId="164" fontId="1" fillId="0" borderId="39" xfId="1" applyNumberFormat="1" applyFont="1" applyFill="1" applyBorder="1"/>
    <xf numFmtId="0" fontId="0" fillId="0" borderId="0" xfId="0" applyAlignment="1">
      <alignment vertical="center"/>
    </xf>
    <xf numFmtId="0" fontId="10" fillId="0" borderId="0" xfId="0" applyFont="1" applyAlignment="1">
      <alignment horizontal="center" vertical="center"/>
    </xf>
    <xf numFmtId="3" fontId="0" fillId="12" borderId="0" xfId="0" applyNumberFormat="1" applyFill="1" applyAlignment="1">
      <alignment horizontal="center" vertical="center" wrapText="1"/>
    </xf>
    <xf numFmtId="165" fontId="0" fillId="0" borderId="0" xfId="0" applyNumberFormat="1"/>
    <xf numFmtId="9" fontId="0" fillId="0" borderId="0" xfId="2" applyFont="1"/>
    <xf numFmtId="0" fontId="0" fillId="0" borderId="41" xfId="0" applyBorder="1"/>
    <xf numFmtId="0" fontId="0" fillId="0" borderId="0" xfId="0" applyAlignment="1">
      <alignment horizontal="center"/>
    </xf>
    <xf numFmtId="0" fontId="0" fillId="2" borderId="1" xfId="0" applyFill="1" applyBorder="1"/>
    <xf numFmtId="0" fontId="13" fillId="0" borderId="0" xfId="0" applyFont="1" applyAlignment="1">
      <alignment wrapText="1"/>
    </xf>
    <xf numFmtId="0" fontId="0" fillId="0" borderId="43" xfId="0" applyBorder="1"/>
    <xf numFmtId="0" fontId="0" fillId="0" borderId="48" xfId="0" applyBorder="1"/>
    <xf numFmtId="0" fontId="11" fillId="0" borderId="49" xfId="0" applyFont="1" applyBorder="1"/>
    <xf numFmtId="0" fontId="0" fillId="20" borderId="29" xfId="0" applyFill="1" applyBorder="1"/>
    <xf numFmtId="43" fontId="0" fillId="20" borderId="0" xfId="0" applyNumberFormat="1" applyFill="1"/>
    <xf numFmtId="0" fontId="0" fillId="20" borderId="41" xfId="0" applyFill="1" applyBorder="1"/>
    <xf numFmtId="165" fontId="0" fillId="20" borderId="0" xfId="0" applyNumberFormat="1" applyFill="1"/>
    <xf numFmtId="0" fontId="17" fillId="0" borderId="14" xfId="0" applyFont="1" applyBorder="1" applyAlignment="1">
      <alignment horizontal="right"/>
    </xf>
    <xf numFmtId="43" fontId="4" fillId="0" borderId="9" xfId="0" applyNumberFormat="1" applyFont="1" applyBorder="1"/>
    <xf numFmtId="9" fontId="0" fillId="21" borderId="43" xfId="0" applyNumberFormat="1" applyFill="1" applyBorder="1"/>
    <xf numFmtId="9" fontId="0" fillId="0" borderId="13" xfId="2" applyFont="1" applyBorder="1"/>
    <xf numFmtId="9" fontId="0" fillId="0" borderId="48" xfId="2" applyFont="1" applyBorder="1"/>
    <xf numFmtId="166" fontId="0" fillId="0" borderId="0" xfId="0" applyNumberFormat="1"/>
    <xf numFmtId="0" fontId="22" fillId="0" borderId="0" xfId="0" applyFont="1"/>
    <xf numFmtId="0" fontId="10" fillId="0" borderId="0" xfId="0" applyFont="1" applyAlignment="1">
      <alignment horizontal="left" vertical="center" textRotation="90"/>
    </xf>
    <xf numFmtId="9" fontId="0" fillId="16" borderId="43" xfId="0" applyNumberFormat="1" applyFill="1" applyBorder="1"/>
    <xf numFmtId="167" fontId="0" fillId="0" borderId="13" xfId="2" applyNumberFormat="1" applyFont="1" applyBorder="1"/>
    <xf numFmtId="0" fontId="0" fillId="0" borderId="0" xfId="0" applyAlignment="1">
      <alignment vertical="center" textRotation="90"/>
    </xf>
    <xf numFmtId="0" fontId="0" fillId="22" borderId="0" xfId="0" applyFill="1"/>
    <xf numFmtId="0" fontId="0" fillId="0" borderId="0" xfId="0" applyAlignment="1">
      <alignment vertical="top"/>
    </xf>
    <xf numFmtId="0" fontId="22" fillId="0" borderId="0" xfId="0" applyFont="1" applyAlignment="1">
      <alignment vertical="center" wrapText="1"/>
    </xf>
    <xf numFmtId="9" fontId="10" fillId="23" borderId="0" xfId="0" applyNumberFormat="1" applyFont="1" applyFill="1" applyAlignment="1">
      <alignment horizontal="center" vertical="center" wrapText="1"/>
    </xf>
    <xf numFmtId="167" fontId="10" fillId="24" borderId="0" xfId="0" applyNumberFormat="1" applyFont="1" applyFill="1" applyAlignment="1">
      <alignment horizontal="center" vertical="center"/>
    </xf>
    <xf numFmtId="9" fontId="10" fillId="12" borderId="0" xfId="0" applyNumberFormat="1" applyFont="1" applyFill="1" applyAlignment="1">
      <alignment horizontal="center" vertical="center"/>
    </xf>
    <xf numFmtId="9" fontId="10" fillId="16" borderId="0" xfId="0" applyNumberFormat="1" applyFont="1" applyFill="1" applyAlignment="1">
      <alignment horizontal="center" vertical="center" wrapText="1"/>
    </xf>
    <xf numFmtId="167" fontId="10" fillId="26" borderId="0" xfId="0" applyNumberFormat="1" applyFont="1" applyFill="1" applyAlignment="1">
      <alignment horizontal="center" vertical="center" wrapText="1"/>
    </xf>
    <xf numFmtId="9" fontId="10" fillId="24" borderId="0" xfId="0" applyNumberFormat="1" applyFont="1" applyFill="1" applyAlignment="1">
      <alignment horizontal="center" vertical="center"/>
    </xf>
    <xf numFmtId="167" fontId="22" fillId="0" borderId="0" xfId="0" applyNumberFormat="1" applyFont="1" applyAlignment="1">
      <alignment horizontal="left" vertical="top" wrapText="1"/>
    </xf>
    <xf numFmtId="9" fontId="10" fillId="26" borderId="0" xfId="0" applyNumberFormat="1" applyFont="1" applyFill="1" applyAlignment="1">
      <alignment horizontal="center" vertical="center" wrapText="1"/>
    </xf>
    <xf numFmtId="0" fontId="0" fillId="0" borderId="0" xfId="0" applyAlignment="1">
      <alignment horizontal="left" vertical="center" textRotation="90"/>
    </xf>
    <xf numFmtId="9" fontId="0" fillId="24" borderId="43" xfId="0" applyNumberFormat="1" applyFill="1" applyBorder="1"/>
    <xf numFmtId="0" fontId="0" fillId="0" borderId="26" xfId="0" applyBorder="1"/>
    <xf numFmtId="167" fontId="0" fillId="0" borderId="13" xfId="2" applyNumberFormat="1" applyFont="1" applyFill="1" applyBorder="1"/>
    <xf numFmtId="0" fontId="22" fillId="0" borderId="0" xfId="0" applyFont="1" applyAlignment="1">
      <alignment vertical="top" wrapText="1"/>
    </xf>
    <xf numFmtId="9" fontId="27" fillId="0" borderId="0" xfId="0" applyNumberFormat="1" applyFont="1" applyAlignment="1">
      <alignment horizontal="left" vertical="center" wrapText="1"/>
    </xf>
    <xf numFmtId="9" fontId="0" fillId="0" borderId="0" xfId="2" applyFont="1" applyBorder="1"/>
    <xf numFmtId="0" fontId="27" fillId="0" borderId="0" xfId="0" applyFont="1" applyAlignment="1">
      <alignment horizontal="left" vertical="center" wrapText="1"/>
    </xf>
    <xf numFmtId="0" fontId="17" fillId="0" borderId="1" xfId="0" applyFont="1" applyBorder="1" applyAlignment="1">
      <alignment horizontal="right"/>
    </xf>
    <xf numFmtId="9" fontId="0" fillId="12" borderId="43" xfId="0" applyNumberFormat="1" applyFill="1" applyBorder="1"/>
    <xf numFmtId="0" fontId="17" fillId="0" borderId="0" xfId="0" applyFont="1" applyAlignment="1">
      <alignment horizontal="right"/>
    </xf>
    <xf numFmtId="0" fontId="25" fillId="0" borderId="0" xfId="0" applyFont="1" applyAlignment="1">
      <alignment vertical="center" wrapText="1"/>
    </xf>
    <xf numFmtId="2" fontId="0" fillId="0" borderId="0" xfId="0" applyNumberFormat="1"/>
    <xf numFmtId="0" fontId="0" fillId="27" borderId="0" xfId="0" applyFill="1"/>
    <xf numFmtId="0" fontId="3" fillId="27" borderId="0" xfId="0" applyFont="1" applyFill="1"/>
    <xf numFmtId="2" fontId="4" fillId="0" borderId="8" xfId="0" applyNumberFormat="1" applyFont="1" applyBorder="1"/>
    <xf numFmtId="0" fontId="0" fillId="14" borderId="0" xfId="0" applyFill="1"/>
    <xf numFmtId="43" fontId="25" fillId="0" borderId="0" xfId="0" applyNumberFormat="1" applyFont="1" applyAlignment="1">
      <alignment wrapText="1"/>
    </xf>
    <xf numFmtId="0" fontId="4" fillId="0" borderId="8" xfId="0" applyFont="1" applyBorder="1"/>
    <xf numFmtId="9" fontId="0" fillId="8" borderId="43" xfId="0" applyNumberFormat="1" applyFill="1" applyBorder="1"/>
    <xf numFmtId="168" fontId="0" fillId="0" borderId="0" xfId="0" applyNumberFormat="1"/>
    <xf numFmtId="0" fontId="11" fillId="0" borderId="0" xfId="0" applyFont="1" applyAlignment="1">
      <alignment textRotation="45"/>
    </xf>
    <xf numFmtId="0" fontId="0" fillId="0" borderId="50" xfId="0" applyBorder="1"/>
    <xf numFmtId="0" fontId="0" fillId="0" borderId="45" xfId="0" applyBorder="1"/>
    <xf numFmtId="9" fontId="0" fillId="7" borderId="13" xfId="0" applyNumberFormat="1" applyFill="1" applyBorder="1"/>
    <xf numFmtId="0" fontId="4" fillId="19" borderId="25" xfId="0" applyFont="1" applyFill="1" applyBorder="1"/>
    <xf numFmtId="0" fontId="0" fillId="7" borderId="32" xfId="0" applyFill="1" applyBorder="1" applyAlignment="1">
      <alignment horizontal="left"/>
    </xf>
    <xf numFmtId="43" fontId="4" fillId="2" borderId="51" xfId="0" applyNumberFormat="1" applyFont="1" applyFill="1" applyBorder="1"/>
    <xf numFmtId="43" fontId="0" fillId="0" borderId="13" xfId="0" applyNumberFormat="1" applyBorder="1"/>
    <xf numFmtId="0" fontId="0" fillId="7" borderId="13" xfId="0" applyFill="1" applyBorder="1" applyAlignment="1">
      <alignment horizontal="left"/>
    </xf>
    <xf numFmtId="169" fontId="0" fillId="7" borderId="13" xfId="0" applyNumberFormat="1" applyFill="1" applyBorder="1"/>
    <xf numFmtId="170" fontId="0" fillId="7" borderId="25" xfId="0" applyNumberFormat="1" applyFill="1" applyBorder="1"/>
    <xf numFmtId="43" fontId="0" fillId="7" borderId="39" xfId="0" applyNumberFormat="1" applyFill="1" applyBorder="1"/>
    <xf numFmtId="0" fontId="21" fillId="19" borderId="13" xfId="0" applyFont="1" applyFill="1" applyBorder="1"/>
    <xf numFmtId="0" fontId="28" fillId="0" borderId="0" xfId="0" applyFont="1"/>
    <xf numFmtId="43" fontId="0" fillId="0" borderId="22" xfId="0" applyNumberFormat="1" applyBorder="1"/>
    <xf numFmtId="165" fontId="0" fillId="0" borderId="22" xfId="0" applyNumberFormat="1" applyBorder="1"/>
    <xf numFmtId="0" fontId="9" fillId="0" borderId="21" xfId="0" applyFont="1" applyBorder="1"/>
    <xf numFmtId="0" fontId="9" fillId="0" borderId="22" xfId="0" applyFont="1" applyBorder="1"/>
    <xf numFmtId="0" fontId="29" fillId="0" borderId="29" xfId="0" applyFont="1" applyBorder="1"/>
    <xf numFmtId="0" fontId="0" fillId="0" borderId="31" xfId="0" applyBorder="1"/>
    <xf numFmtId="0" fontId="30" fillId="0" borderId="0" xfId="0" applyFont="1" applyAlignment="1">
      <alignment horizontal="left"/>
    </xf>
    <xf numFmtId="0" fontId="0" fillId="7" borderId="39" xfId="0" applyFill="1" applyBorder="1"/>
    <xf numFmtId="0" fontId="0" fillId="0" borderId="22" xfId="0" applyBorder="1"/>
    <xf numFmtId="9" fontId="0" fillId="0" borderId="25" xfId="2" applyFont="1" applyBorder="1"/>
    <xf numFmtId="2" fontId="0" fillId="7" borderId="28" xfId="0" applyNumberFormat="1" applyFill="1" applyBorder="1"/>
    <xf numFmtId="9" fontId="0" fillId="0" borderId="51" xfId="2" applyFont="1" applyBorder="1"/>
    <xf numFmtId="0" fontId="31" fillId="0" borderId="0" xfId="0" applyFont="1" applyAlignment="1">
      <alignment horizontal="left"/>
    </xf>
    <xf numFmtId="43" fontId="0" fillId="0" borderId="22" xfId="1" applyFont="1" applyBorder="1"/>
    <xf numFmtId="171" fontId="0" fillId="0" borderId="0" xfId="0" applyNumberFormat="1"/>
    <xf numFmtId="0" fontId="20" fillId="0" borderId="26" xfId="0" applyFont="1" applyBorder="1"/>
    <xf numFmtId="0" fontId="0" fillId="18" borderId="44" xfId="0" applyFill="1" applyBorder="1"/>
    <xf numFmtId="2" fontId="0" fillId="0" borderId="26" xfId="0" applyNumberFormat="1" applyBorder="1"/>
    <xf numFmtId="171" fontId="0" fillId="0" borderId="30" xfId="0" applyNumberFormat="1" applyBorder="1"/>
    <xf numFmtId="172" fontId="0" fillId="0" borderId="26" xfId="0" applyNumberFormat="1" applyBorder="1"/>
    <xf numFmtId="0" fontId="2" fillId="28" borderId="41" xfId="0" applyFont="1" applyFill="1" applyBorder="1"/>
    <xf numFmtId="0" fontId="21" fillId="28" borderId="21" xfId="0" applyFont="1" applyFill="1" applyBorder="1"/>
    <xf numFmtId="0" fontId="21" fillId="28" borderId="22" xfId="0" applyFont="1" applyFill="1" applyBorder="1"/>
    <xf numFmtId="173" fontId="0" fillId="0" borderId="26" xfId="0" applyNumberFormat="1" applyBorder="1"/>
    <xf numFmtId="174" fontId="0" fillId="0" borderId="26" xfId="0" applyNumberFormat="1" applyBorder="1"/>
    <xf numFmtId="0" fontId="33" fillId="0" borderId="1" xfId="0" applyFont="1" applyBorder="1"/>
    <xf numFmtId="0" fontId="35" fillId="0" borderId="1" xfId="0" applyFont="1" applyBorder="1"/>
    <xf numFmtId="43" fontId="35" fillId="0" borderId="26" xfId="0" applyNumberFormat="1" applyFont="1" applyBorder="1"/>
    <xf numFmtId="0" fontId="36" fillId="0" borderId="1" xfId="0" applyFont="1" applyBorder="1"/>
    <xf numFmtId="43" fontId="35" fillId="0" borderId="0" xfId="0" applyNumberFormat="1" applyFont="1"/>
    <xf numFmtId="0" fontId="28" fillId="0" borderId="41" xfId="0" applyFont="1" applyBorder="1"/>
    <xf numFmtId="9" fontId="0" fillId="0" borderId="1" xfId="0" applyNumberFormat="1" applyBorder="1"/>
    <xf numFmtId="171" fontId="0" fillId="7" borderId="13" xfId="0" applyNumberFormat="1" applyFill="1" applyBorder="1"/>
    <xf numFmtId="0" fontId="9" fillId="0" borderId="1" xfId="0" applyFont="1" applyBorder="1" applyAlignment="1">
      <alignment horizontal="right"/>
    </xf>
    <xf numFmtId="175" fontId="3" fillId="0" borderId="0" xfId="0" applyNumberFormat="1" applyFont="1"/>
    <xf numFmtId="167" fontId="0" fillId="8" borderId="13" xfId="2" applyNumberFormat="1" applyFont="1" applyFill="1" applyBorder="1"/>
    <xf numFmtId="0" fontId="10" fillId="0" borderId="41" xfId="0" applyFont="1" applyBorder="1" applyAlignment="1">
      <alignment wrapText="1"/>
    </xf>
    <xf numFmtId="43" fontId="9" fillId="0" borderId="0" xfId="0" applyNumberFormat="1" applyFont="1"/>
    <xf numFmtId="0" fontId="10" fillId="0" borderId="54" xfId="0" applyFont="1" applyBorder="1" applyAlignment="1">
      <alignment wrapText="1"/>
    </xf>
    <xf numFmtId="165" fontId="0" fillId="21" borderId="13" xfId="0" applyNumberFormat="1" applyFill="1" applyBorder="1"/>
    <xf numFmtId="176" fontId="0" fillId="21" borderId="13" xfId="2" applyNumberFormat="1" applyFont="1" applyFill="1" applyBorder="1"/>
    <xf numFmtId="2" fontId="0" fillId="0" borderId="21" xfId="0" applyNumberFormat="1" applyBorder="1"/>
    <xf numFmtId="0" fontId="10" fillId="0" borderId="55" xfId="0" applyFont="1" applyBorder="1" applyAlignment="1">
      <alignment wrapText="1"/>
    </xf>
    <xf numFmtId="43" fontId="0" fillId="0" borderId="26" xfId="0" applyNumberFormat="1" applyBorder="1"/>
    <xf numFmtId="2" fontId="0" fillId="0" borderId="30" xfId="0" applyNumberFormat="1" applyBorder="1"/>
    <xf numFmtId="0" fontId="10" fillId="0" borderId="1" xfId="0" applyFont="1" applyBorder="1" applyAlignment="1">
      <alignment wrapText="1"/>
    </xf>
    <xf numFmtId="173" fontId="0" fillId="0" borderId="0" xfId="0" applyNumberFormat="1"/>
    <xf numFmtId="2" fontId="0" fillId="7" borderId="13" xfId="0" applyNumberFormat="1" applyFill="1" applyBorder="1"/>
    <xf numFmtId="177" fontId="0" fillId="0" borderId="0" xfId="0" applyNumberFormat="1"/>
    <xf numFmtId="43" fontId="0" fillId="21" borderId="13" xfId="0" applyNumberFormat="1" applyFill="1" applyBorder="1"/>
    <xf numFmtId="2" fontId="0" fillId="21" borderId="13" xfId="2" applyNumberFormat="1" applyFont="1" applyFill="1" applyBorder="1"/>
    <xf numFmtId="0" fontId="10" fillId="0" borderId="56" xfId="0" applyFont="1" applyBorder="1" applyAlignment="1">
      <alignment wrapText="1"/>
    </xf>
    <xf numFmtId="178" fontId="0" fillId="0" borderId="0" xfId="0" applyNumberFormat="1"/>
    <xf numFmtId="0" fontId="9" fillId="0" borderId="29" xfId="0" applyFont="1" applyBorder="1" applyAlignment="1">
      <alignment horizontal="right"/>
    </xf>
    <xf numFmtId="178" fontId="0" fillId="0" borderId="30" xfId="0" applyNumberFormat="1" applyBorder="1"/>
    <xf numFmtId="164" fontId="4" fillId="0" borderId="0" xfId="0" applyNumberFormat="1" applyFont="1"/>
    <xf numFmtId="164" fontId="4" fillId="0" borderId="0" xfId="1" applyNumberFormat="1" applyFont="1"/>
    <xf numFmtId="43" fontId="4" fillId="0" borderId="0" xfId="0" applyNumberFormat="1" applyFont="1"/>
    <xf numFmtId="43" fontId="0" fillId="7" borderId="13" xfId="1" applyFont="1" applyFill="1" applyBorder="1"/>
    <xf numFmtId="43" fontId="0" fillId="0" borderId="30" xfId="0" applyNumberFormat="1" applyBorder="1"/>
    <xf numFmtId="179" fontId="0" fillId="7" borderId="13" xfId="0" applyNumberFormat="1" applyFill="1" applyBorder="1"/>
    <xf numFmtId="9" fontId="0" fillId="0" borderId="26" xfId="2" applyFont="1" applyBorder="1"/>
    <xf numFmtId="175" fontId="0" fillId="0" borderId="0" xfId="0" applyNumberFormat="1"/>
    <xf numFmtId="43" fontId="0" fillId="7" borderId="13" xfId="0" applyNumberFormat="1" applyFill="1" applyBorder="1"/>
    <xf numFmtId="164" fontId="0" fillId="0" borderId="0" xfId="1" applyNumberFormat="1" applyFont="1" applyBorder="1"/>
    <xf numFmtId="0" fontId="40" fillId="0" borderId="0" xfId="0" applyFont="1" applyAlignment="1">
      <alignment vertical="center" textRotation="90" wrapText="1"/>
    </xf>
    <xf numFmtId="173" fontId="0" fillId="20" borderId="0" xfId="0" applyNumberFormat="1" applyFill="1"/>
    <xf numFmtId="2" fontId="42" fillId="0" borderId="0" xfId="0" applyNumberFormat="1" applyFont="1" applyAlignment="1">
      <alignment vertical="center"/>
    </xf>
    <xf numFmtId="0" fontId="42" fillId="0" borderId="0" xfId="0" applyFont="1" applyAlignment="1">
      <alignment vertical="center" wrapText="1"/>
    </xf>
    <xf numFmtId="9" fontId="10" fillId="10" borderId="0" xfId="0" applyNumberFormat="1" applyFont="1" applyFill="1" applyAlignment="1">
      <alignment horizontal="center" vertical="center" wrapText="1"/>
    </xf>
    <xf numFmtId="167" fontId="10" fillId="26" borderId="0" xfId="0" applyNumberFormat="1" applyFont="1" applyFill="1" applyAlignment="1">
      <alignment vertical="center" wrapText="1"/>
    </xf>
    <xf numFmtId="167" fontId="0" fillId="0" borderId="0" xfId="0" applyNumberFormat="1"/>
    <xf numFmtId="9" fontId="25" fillId="0" borderId="0" xfId="0" applyNumberFormat="1" applyFont="1" applyAlignment="1">
      <alignment horizontal="left" vertical="center" wrapText="1"/>
    </xf>
    <xf numFmtId="9" fontId="25" fillId="0" borderId="0" xfId="0" applyNumberFormat="1" applyFont="1" applyAlignment="1">
      <alignment vertical="center" wrapText="1"/>
    </xf>
    <xf numFmtId="0" fontId="0" fillId="0" borderId="0" xfId="0" applyAlignment="1">
      <alignment horizontal="right"/>
    </xf>
    <xf numFmtId="10" fontId="10" fillId="0" borderId="0" xfId="0" applyNumberFormat="1" applyFont="1" applyAlignment="1">
      <alignment horizontal="center" vertical="center"/>
    </xf>
    <xf numFmtId="0" fontId="25" fillId="0" borderId="0" xfId="0" applyFont="1" applyAlignment="1">
      <alignment horizontal="center" vertical="center" wrapText="1"/>
    </xf>
    <xf numFmtId="2" fontId="25" fillId="0" borderId="0" xfId="0" applyNumberFormat="1" applyFont="1" applyAlignment="1">
      <alignment horizontal="left" vertical="center" wrapText="1"/>
    </xf>
    <xf numFmtId="0" fontId="0" fillId="29" borderId="0" xfId="0" applyFill="1"/>
    <xf numFmtId="0" fontId="4" fillId="19" borderId="13" xfId="0" applyFont="1" applyFill="1" applyBorder="1"/>
    <xf numFmtId="2" fontId="4" fillId="2" borderId="57" xfId="0" applyNumberFormat="1" applyFont="1" applyFill="1" applyBorder="1"/>
    <xf numFmtId="43" fontId="0" fillId="0" borderId="31" xfId="0" applyNumberFormat="1" applyBorder="1"/>
    <xf numFmtId="10" fontId="0" fillId="0" borderId="25" xfId="2" applyNumberFormat="1" applyFont="1" applyBorder="1"/>
    <xf numFmtId="0" fontId="30" fillId="0" borderId="0" xfId="0" applyFont="1"/>
    <xf numFmtId="10" fontId="0" fillId="0" borderId="51" xfId="2" applyNumberFormat="1" applyFont="1" applyBorder="1"/>
    <xf numFmtId="0" fontId="31" fillId="0" borderId="0" xfId="0" applyFont="1"/>
    <xf numFmtId="0" fontId="21" fillId="0" borderId="0" xfId="0" applyFont="1"/>
    <xf numFmtId="164" fontId="11" fillId="0" borderId="0" xfId="1" applyNumberFormat="1" applyFont="1" applyFill="1"/>
    <xf numFmtId="43" fontId="0" fillId="21" borderId="26" xfId="0" applyNumberFormat="1" applyFill="1" applyBorder="1"/>
    <xf numFmtId="2" fontId="3" fillId="0" borderId="21" xfId="0" applyNumberFormat="1" applyFont="1" applyBorder="1"/>
    <xf numFmtId="0" fontId="30" fillId="0" borderId="30" xfId="0" applyFont="1" applyBorder="1"/>
    <xf numFmtId="0" fontId="9" fillId="0" borderId="0" xfId="0" applyFont="1" applyAlignment="1">
      <alignment horizontal="right"/>
    </xf>
    <xf numFmtId="0" fontId="37" fillId="0" borderId="0" xfId="0" applyFont="1"/>
    <xf numFmtId="0" fontId="38" fillId="0" borderId="0" xfId="0" applyFont="1"/>
    <xf numFmtId="0" fontId="39" fillId="0" borderId="0" xfId="0" applyFont="1"/>
    <xf numFmtId="43" fontId="0" fillId="0" borderId="0" xfId="0" applyNumberFormat="1" applyAlignment="1">
      <alignment horizontal="left"/>
    </xf>
    <xf numFmtId="167" fontId="22" fillId="0" borderId="0" xfId="0" applyNumberFormat="1" applyFont="1" applyAlignment="1">
      <alignment horizontal="right" wrapText="1"/>
    </xf>
    <xf numFmtId="43" fontId="0" fillId="17" borderId="22" xfId="1" applyFont="1" applyFill="1" applyBorder="1"/>
    <xf numFmtId="164" fontId="1" fillId="26" borderId="0" xfId="1" applyNumberFormat="1" applyFont="1" applyFill="1" applyBorder="1"/>
    <xf numFmtId="0" fontId="0" fillId="30" borderId="0" xfId="0" applyFill="1"/>
    <xf numFmtId="0" fontId="49" fillId="33" borderId="51" xfId="0" applyFont="1" applyFill="1" applyBorder="1" applyAlignment="1">
      <alignment vertical="center" wrapText="1"/>
    </xf>
    <xf numFmtId="0" fontId="50" fillId="0" borderId="31" xfId="0" applyFont="1" applyBorder="1" applyAlignment="1">
      <alignment vertical="center" wrapText="1"/>
    </xf>
    <xf numFmtId="0" fontId="4" fillId="15" borderId="0" xfId="0" applyFont="1" applyFill="1"/>
    <xf numFmtId="0" fontId="0" fillId="13" borderId="0" xfId="0" applyFill="1"/>
    <xf numFmtId="0" fontId="46" fillId="0" borderId="60" xfId="0" applyFont="1" applyBorder="1" applyAlignment="1">
      <alignment vertical="center"/>
    </xf>
    <xf numFmtId="0" fontId="46" fillId="36" borderId="60" xfId="0" applyFont="1" applyFill="1" applyBorder="1" applyAlignment="1">
      <alignment vertical="center"/>
    </xf>
    <xf numFmtId="0" fontId="46" fillId="36" borderId="62" xfId="0" applyFont="1" applyFill="1" applyBorder="1" applyAlignment="1">
      <alignment vertical="center"/>
    </xf>
    <xf numFmtId="0" fontId="0" fillId="0" borderId="47" xfId="0" applyBorder="1" applyAlignment="1">
      <alignment vertical="center" wrapText="1"/>
    </xf>
    <xf numFmtId="0" fontId="0" fillId="0" borderId="42" xfId="0" applyBorder="1" applyAlignment="1">
      <alignment vertical="center" wrapText="1"/>
    </xf>
    <xf numFmtId="0" fontId="46" fillId="32" borderId="32" xfId="0" applyFont="1" applyFill="1" applyBorder="1" applyAlignment="1">
      <alignment horizontal="center" vertical="center" wrapText="1"/>
    </xf>
    <xf numFmtId="0" fontId="46" fillId="32" borderId="47" xfId="0" applyFont="1" applyFill="1" applyBorder="1" applyAlignment="1">
      <alignment horizontal="center" vertical="center" wrapText="1"/>
    </xf>
    <xf numFmtId="0" fontId="0" fillId="0" borderId="0" xfId="0" applyAlignment="1">
      <alignment vertical="center" wrapText="1"/>
    </xf>
    <xf numFmtId="0" fontId="0" fillId="0" borderId="31" xfId="0" applyBorder="1" applyAlignment="1">
      <alignment vertical="center" wrapText="1"/>
    </xf>
    <xf numFmtId="0" fontId="46" fillId="36" borderId="64" xfId="0" applyFont="1" applyFill="1" applyBorder="1" applyAlignment="1">
      <alignment vertical="center"/>
    </xf>
    <xf numFmtId="0" fontId="46" fillId="36" borderId="59" xfId="0" applyFont="1" applyFill="1" applyBorder="1" applyAlignment="1">
      <alignment vertical="center"/>
    </xf>
    <xf numFmtId="0" fontId="46" fillId="36" borderId="61" xfId="0" applyFont="1" applyFill="1" applyBorder="1" applyAlignment="1">
      <alignment vertical="center"/>
    </xf>
    <xf numFmtId="0" fontId="46" fillId="0" borderId="64" xfId="0" applyFont="1" applyBorder="1" applyAlignment="1">
      <alignment vertical="center"/>
    </xf>
    <xf numFmtId="0" fontId="46" fillId="0" borderId="59" xfId="0" applyFont="1" applyBorder="1" applyAlignment="1">
      <alignment vertical="center"/>
    </xf>
    <xf numFmtId="0" fontId="46" fillId="0" borderId="58" xfId="0" applyFont="1" applyBorder="1" applyAlignment="1">
      <alignment vertical="center"/>
    </xf>
    <xf numFmtId="0" fontId="46" fillId="36" borderId="58" xfId="0" applyFont="1" applyFill="1" applyBorder="1" applyAlignment="1">
      <alignment vertical="center"/>
    </xf>
    <xf numFmtId="0" fontId="46" fillId="0" borderId="63" xfId="0" applyFont="1" applyBorder="1" applyAlignment="1">
      <alignment vertical="center"/>
    </xf>
    <xf numFmtId="0" fontId="0" fillId="13" borderId="45" xfId="0" applyFill="1" applyBorder="1"/>
    <xf numFmtId="0" fontId="0" fillId="0" borderId="0" xfId="0" applyAlignment="1">
      <alignment horizontal="center" vertical="center"/>
    </xf>
    <xf numFmtId="0" fontId="60" fillId="32" borderId="70" xfId="0" applyFont="1" applyFill="1" applyBorder="1" applyAlignment="1">
      <alignment horizontal="center" vertical="center"/>
    </xf>
    <xf numFmtId="0" fontId="60" fillId="32" borderId="71" xfId="0" applyFont="1" applyFill="1" applyBorder="1" applyAlignment="1">
      <alignment vertical="center" wrapText="1"/>
    </xf>
    <xf numFmtId="0" fontId="60" fillId="32" borderId="72" xfId="0" applyFont="1" applyFill="1" applyBorder="1" applyAlignment="1">
      <alignment vertical="center" wrapText="1"/>
    </xf>
    <xf numFmtId="0" fontId="46" fillId="0" borderId="75" xfId="0" applyFont="1" applyBorder="1" applyAlignment="1">
      <alignment vertical="center"/>
    </xf>
    <xf numFmtId="0" fontId="46" fillId="36" borderId="75" xfId="0" applyFont="1" applyFill="1" applyBorder="1" applyAlignment="1">
      <alignment vertical="center"/>
    </xf>
    <xf numFmtId="0" fontId="46" fillId="36" borderId="76" xfId="0" applyFont="1" applyFill="1" applyBorder="1" applyAlignment="1">
      <alignment vertical="center"/>
    </xf>
    <xf numFmtId="0" fontId="46" fillId="36" borderId="77" xfId="0" applyFont="1" applyFill="1" applyBorder="1" applyAlignment="1">
      <alignment vertical="center"/>
    </xf>
    <xf numFmtId="0" fontId="46" fillId="0" borderId="76" xfId="0" applyFont="1" applyBorder="1" applyAlignment="1">
      <alignment vertical="center"/>
    </xf>
    <xf numFmtId="0" fontId="46" fillId="0" borderId="77" xfId="0" applyFont="1" applyBorder="1" applyAlignment="1">
      <alignment vertical="center"/>
    </xf>
    <xf numFmtId="0" fontId="67" fillId="47" borderId="88" xfId="0" applyFont="1" applyFill="1" applyBorder="1" applyAlignment="1">
      <alignment horizontal="right" vertical="center" wrapText="1" readingOrder="2"/>
    </xf>
    <xf numFmtId="0" fontId="67" fillId="47" borderId="85" xfId="0" applyFont="1" applyFill="1" applyBorder="1" applyAlignment="1">
      <alignment horizontal="right" vertical="center" wrapText="1" readingOrder="2"/>
    </xf>
    <xf numFmtId="0" fontId="70" fillId="47" borderId="85" xfId="0" applyFont="1" applyFill="1" applyBorder="1" applyAlignment="1">
      <alignment horizontal="right" vertical="center" wrapText="1" readingOrder="2"/>
    </xf>
    <xf numFmtId="0" fontId="76" fillId="47" borderId="88" xfId="0" applyFont="1" applyFill="1" applyBorder="1" applyAlignment="1">
      <alignment horizontal="right" vertical="center" wrapText="1" readingOrder="2"/>
    </xf>
    <xf numFmtId="0" fontId="68" fillId="47" borderId="85" xfId="0" applyFont="1" applyFill="1" applyBorder="1" applyAlignment="1">
      <alignment horizontal="right" vertical="center" wrapText="1" readingOrder="2"/>
    </xf>
    <xf numFmtId="0" fontId="69" fillId="47" borderId="88" xfId="0" applyFont="1" applyFill="1" applyBorder="1" applyAlignment="1">
      <alignment horizontal="right" vertical="center" wrapText="1" readingOrder="2"/>
    </xf>
    <xf numFmtId="0" fontId="71" fillId="47" borderId="88" xfId="0" applyFont="1" applyFill="1" applyBorder="1" applyAlignment="1">
      <alignment horizontal="right" vertical="center" wrapText="1" readingOrder="2"/>
    </xf>
    <xf numFmtId="0" fontId="74" fillId="47" borderId="89" xfId="0" applyFont="1" applyFill="1" applyBorder="1" applyAlignment="1">
      <alignment horizontal="right" vertical="center" wrapText="1" readingOrder="2"/>
    </xf>
    <xf numFmtId="0" fontId="66" fillId="47" borderId="89" xfId="0" applyFont="1" applyFill="1" applyBorder="1" applyAlignment="1">
      <alignment horizontal="right" vertical="center" wrapText="1" readingOrder="2"/>
    </xf>
    <xf numFmtId="0" fontId="72" fillId="47" borderId="88" xfId="0" applyFont="1" applyFill="1" applyBorder="1" applyAlignment="1">
      <alignment horizontal="right" vertical="center" wrapText="1" readingOrder="2"/>
    </xf>
    <xf numFmtId="0" fontId="66" fillId="47" borderId="88" xfId="0" applyFont="1" applyFill="1" applyBorder="1" applyAlignment="1">
      <alignment horizontal="right" vertical="center" wrapText="1" readingOrder="2"/>
    </xf>
    <xf numFmtId="0" fontId="76" fillId="47" borderId="88" xfId="0" applyFont="1" applyFill="1" applyBorder="1" applyAlignment="1">
      <alignment vertical="center" wrapText="1" readingOrder="2"/>
    </xf>
    <xf numFmtId="0" fontId="74" fillId="47" borderId="88" xfId="0" applyFont="1" applyFill="1" applyBorder="1" applyAlignment="1">
      <alignment vertical="center" wrapText="1" readingOrder="2"/>
    </xf>
    <xf numFmtId="0" fontId="74" fillId="47" borderId="89" xfId="0" applyFont="1" applyFill="1" applyBorder="1" applyAlignment="1">
      <alignment vertical="center" wrapText="1" readingOrder="2"/>
    </xf>
    <xf numFmtId="0" fontId="66" fillId="47" borderId="88" xfId="0" applyFont="1" applyFill="1" applyBorder="1" applyAlignment="1">
      <alignment vertical="center" wrapText="1" readingOrder="2"/>
    </xf>
    <xf numFmtId="0" fontId="0" fillId="0" borderId="110" xfId="0" applyBorder="1"/>
    <xf numFmtId="0" fontId="86" fillId="0" borderId="1" xfId="0" applyFont="1" applyBorder="1" applyAlignment="1">
      <alignment horizontal="center" vertical="center" wrapText="1"/>
    </xf>
    <xf numFmtId="0" fontId="86" fillId="0" borderId="26" xfId="0" applyFont="1" applyBorder="1" applyAlignment="1">
      <alignment horizontal="right" vertical="center" wrapText="1" readingOrder="2"/>
    </xf>
    <xf numFmtId="0" fontId="46" fillId="0" borderId="0" xfId="0" applyFont="1" applyBorder="1" applyAlignment="1">
      <alignment horizontal="center" vertical="center" wrapText="1" readingOrder="2"/>
    </xf>
    <xf numFmtId="0" fontId="86" fillId="0" borderId="111" xfId="0" applyFont="1" applyBorder="1" applyAlignment="1">
      <alignment vertical="center" wrapText="1" readingOrder="2"/>
    </xf>
    <xf numFmtId="0" fontId="86" fillId="0" borderId="112" xfId="0" applyFont="1" applyBorder="1" applyAlignment="1">
      <alignment vertical="center" wrapText="1" readingOrder="2"/>
    </xf>
    <xf numFmtId="0" fontId="86" fillId="0" borderId="113" xfId="0" applyFont="1" applyBorder="1" applyAlignment="1">
      <alignment vertical="center" wrapText="1" readingOrder="2"/>
    </xf>
    <xf numFmtId="0" fontId="73" fillId="2" borderId="110" xfId="0" applyFont="1" applyFill="1" applyBorder="1" applyAlignment="1">
      <alignment horizontal="right" vertical="center" wrapText="1" readingOrder="2"/>
    </xf>
    <xf numFmtId="0" fontId="93" fillId="0" borderId="26" xfId="0" applyFont="1" applyBorder="1" applyAlignment="1">
      <alignment horizontal="justify" vertical="center" wrapText="1"/>
    </xf>
    <xf numFmtId="0" fontId="93" fillId="0" borderId="31" xfId="0" applyFont="1" applyBorder="1" applyAlignment="1">
      <alignment horizontal="justify" vertical="center" wrapText="1"/>
    </xf>
    <xf numFmtId="0" fontId="94" fillId="0" borderId="26" xfId="0" applyFont="1" applyBorder="1" applyAlignment="1">
      <alignment horizontal="justify" vertical="center" wrapText="1"/>
    </xf>
    <xf numFmtId="0" fontId="94" fillId="0" borderId="31" xfId="0" applyFont="1" applyBorder="1" applyAlignment="1">
      <alignment horizontal="justify" vertical="center" wrapText="1"/>
    </xf>
    <xf numFmtId="0" fontId="93" fillId="0" borderId="26" xfId="0" applyFont="1" applyBorder="1" applyAlignment="1">
      <alignment vertical="center" wrapText="1"/>
    </xf>
    <xf numFmtId="0" fontId="5" fillId="0" borderId="0" xfId="3" applyAlignment="1">
      <alignment vertical="center"/>
    </xf>
    <xf numFmtId="0" fontId="60" fillId="32" borderId="71" xfId="0" applyFont="1" applyFill="1" applyBorder="1" applyAlignment="1">
      <alignment horizontal="center" vertical="center" wrapText="1"/>
    </xf>
    <xf numFmtId="0" fontId="46" fillId="0" borderId="0" xfId="0" applyFont="1" applyFill="1" applyBorder="1" applyAlignment="1">
      <alignment vertical="center"/>
    </xf>
    <xf numFmtId="0" fontId="0" fillId="0" borderId="0" xfId="0" applyFill="1" applyBorder="1"/>
    <xf numFmtId="0" fontId="61" fillId="0" borderId="0" xfId="0" applyFont="1" applyFill="1" applyBorder="1" applyAlignment="1">
      <alignment vertical="center" wrapText="1"/>
    </xf>
    <xf numFmtId="0" fontId="0" fillId="0" borderId="0" xfId="0" applyBorder="1"/>
    <xf numFmtId="0" fontId="0" fillId="0" borderId="1" xfId="0" applyBorder="1" applyAlignment="1">
      <alignment horizontal="right"/>
    </xf>
    <xf numFmtId="0" fontId="0" fillId="54" borderId="0" xfId="0" applyFill="1" applyBorder="1"/>
    <xf numFmtId="0" fontId="0" fillId="28" borderId="0" xfId="0" applyFill="1" applyBorder="1"/>
    <xf numFmtId="0" fontId="98" fillId="53" borderId="0" xfId="3" applyFont="1" applyFill="1" applyAlignment="1">
      <alignment horizontal="center"/>
    </xf>
    <xf numFmtId="0" fontId="99" fillId="53" borderId="0" xfId="3" applyFont="1" applyFill="1" applyAlignment="1">
      <alignment horizontal="center"/>
    </xf>
    <xf numFmtId="0" fontId="0" fillId="54" borderId="142" xfId="0" applyFill="1" applyBorder="1"/>
    <xf numFmtId="0" fontId="0" fillId="54" borderId="148" xfId="0" applyFill="1" applyBorder="1"/>
    <xf numFmtId="0" fontId="0" fillId="54" borderId="150" xfId="0" applyFill="1" applyBorder="1"/>
    <xf numFmtId="0" fontId="96" fillId="54" borderId="0" xfId="0" applyFont="1" applyFill="1" applyBorder="1" applyAlignment="1">
      <alignment vertical="center"/>
    </xf>
    <xf numFmtId="0" fontId="0" fillId="54" borderId="0" xfId="0" applyFill="1" applyBorder="1" applyAlignment="1">
      <alignment vertical="center"/>
    </xf>
    <xf numFmtId="0" fontId="0" fillId="54" borderId="146" xfId="0" applyFill="1" applyBorder="1"/>
    <xf numFmtId="0" fontId="0" fillId="54" borderId="152" xfId="0" applyFill="1" applyBorder="1"/>
    <xf numFmtId="0" fontId="0" fillId="28" borderId="147" xfId="0" applyFill="1" applyBorder="1"/>
    <xf numFmtId="0" fontId="0" fillId="28" borderId="142" xfId="0" applyFill="1" applyBorder="1"/>
    <xf numFmtId="0" fontId="0" fillId="28" borderId="148" xfId="0" applyFill="1" applyBorder="1"/>
    <xf numFmtId="0" fontId="0" fillId="28" borderId="149" xfId="0" applyFill="1" applyBorder="1"/>
    <xf numFmtId="0" fontId="0" fillId="28" borderId="150" xfId="0" applyFill="1" applyBorder="1"/>
    <xf numFmtId="0" fontId="0" fillId="28" borderId="149" xfId="0" applyFill="1" applyBorder="1" applyAlignment="1"/>
    <xf numFmtId="0" fontId="0" fillId="28" borderId="0" xfId="0" applyFill="1" applyBorder="1" applyAlignment="1"/>
    <xf numFmtId="0" fontId="0" fillId="28" borderId="150" xfId="0" applyFill="1" applyBorder="1" applyAlignment="1"/>
    <xf numFmtId="0" fontId="0" fillId="28" borderId="0" xfId="0" applyFill="1" applyBorder="1" applyAlignment="1">
      <alignment vertical="center"/>
    </xf>
    <xf numFmtId="0" fontId="0" fillId="28" borderId="0" xfId="0" applyFill="1" applyBorder="1" applyAlignment="1">
      <alignment wrapText="1"/>
    </xf>
    <xf numFmtId="0" fontId="14" fillId="0" borderId="0" xfId="0" applyFont="1"/>
    <xf numFmtId="0" fontId="0" fillId="2" borderId="159" xfId="0" applyFill="1" applyBorder="1"/>
    <xf numFmtId="0" fontId="0" fillId="0" borderId="0" xfId="0" applyAlignment="1">
      <alignment readingOrder="2"/>
    </xf>
    <xf numFmtId="0" fontId="0" fillId="0" borderId="0" xfId="0" applyAlignment="1">
      <alignment horizontal="center" readingOrder="2"/>
    </xf>
    <xf numFmtId="0" fontId="4" fillId="0" borderId="0" xfId="0" applyFont="1" applyAlignment="1">
      <alignment readingOrder="2"/>
    </xf>
    <xf numFmtId="0" fontId="0" fillId="18" borderId="0" xfId="0" applyFill="1" applyAlignment="1">
      <alignment readingOrder="2"/>
    </xf>
    <xf numFmtId="0" fontId="0" fillId="0" borderId="0" xfId="0" applyAlignment="1">
      <alignment wrapText="1" readingOrder="2"/>
    </xf>
    <xf numFmtId="0" fontId="0" fillId="12" borderId="0" xfId="0" applyFill="1" applyAlignment="1">
      <alignment readingOrder="2"/>
    </xf>
    <xf numFmtId="0" fontId="0" fillId="0" borderId="0" xfId="0" applyAlignment="1">
      <alignment horizontal="right" wrapText="1" readingOrder="2"/>
    </xf>
    <xf numFmtId="0" fontId="0" fillId="0" borderId="0" xfId="0" applyAlignment="1">
      <alignment horizontal="right" readingOrder="2"/>
    </xf>
    <xf numFmtId="0" fontId="0" fillId="8" borderId="0" xfId="0" applyFill="1" applyAlignment="1">
      <alignment readingOrder="2"/>
    </xf>
    <xf numFmtId="0" fontId="0" fillId="48" borderId="0" xfId="0" applyFill="1" applyAlignment="1">
      <alignment readingOrder="2"/>
    </xf>
    <xf numFmtId="0" fontId="0" fillId="49" borderId="0" xfId="0" applyFill="1" applyAlignment="1">
      <alignment readingOrder="2"/>
    </xf>
    <xf numFmtId="0" fontId="0" fillId="50" borderId="0" xfId="0" applyFill="1" applyAlignment="1">
      <alignment readingOrder="2"/>
    </xf>
    <xf numFmtId="0" fontId="0" fillId="13" borderId="0" xfId="0" applyFill="1" applyAlignment="1">
      <alignment readingOrder="2"/>
    </xf>
    <xf numFmtId="49" fontId="78" fillId="13" borderId="50" xfId="0" applyNumberFormat="1" applyFont="1" applyFill="1" applyBorder="1" applyAlignment="1">
      <alignment horizontal="center" vertical="center" wrapText="1" readingOrder="2"/>
    </xf>
    <xf numFmtId="49" fontId="78" fillId="13" borderId="95" xfId="0" applyNumberFormat="1" applyFont="1" applyFill="1" applyBorder="1" applyAlignment="1">
      <alignment horizontal="center" vertical="center" wrapText="1" readingOrder="2"/>
    </xf>
    <xf numFmtId="49" fontId="78" fillId="13" borderId="45" xfId="0" applyNumberFormat="1" applyFont="1" applyFill="1" applyBorder="1" applyAlignment="1">
      <alignment horizontal="center" vertical="center" wrapText="1" readingOrder="2"/>
    </xf>
    <xf numFmtId="49" fontId="78" fillId="13" borderId="96" xfId="0" applyNumberFormat="1" applyFont="1" applyFill="1" applyBorder="1" applyAlignment="1">
      <alignment horizontal="center" vertical="center" textRotation="90" wrapText="1" readingOrder="2"/>
    </xf>
    <xf numFmtId="49" fontId="78" fillId="13" borderId="97" xfId="0" applyNumberFormat="1" applyFont="1" applyFill="1" applyBorder="1" applyAlignment="1">
      <alignment horizontal="center" vertical="center" textRotation="90" wrapText="1" readingOrder="2"/>
    </xf>
    <xf numFmtId="0" fontId="79" fillId="2" borderId="99" xfId="0" applyFont="1" applyFill="1" applyBorder="1" applyAlignment="1">
      <alignment horizontal="center" readingOrder="2"/>
    </xf>
    <xf numFmtId="0" fontId="79" fillId="2" borderId="99" xfId="0" applyFont="1" applyFill="1" applyBorder="1" applyAlignment="1">
      <alignment readingOrder="2"/>
    </xf>
    <xf numFmtId="0" fontId="0" fillId="2" borderId="26" xfId="0" applyFill="1" applyBorder="1" applyAlignment="1">
      <alignment readingOrder="2"/>
    </xf>
    <xf numFmtId="0" fontId="81" fillId="6" borderId="0" xfId="0" applyFont="1" applyFill="1" applyAlignment="1">
      <alignment horizontal="center" vertical="center" wrapText="1" readingOrder="2"/>
    </xf>
    <xf numFmtId="0" fontId="81" fillId="6" borderId="0" xfId="0" quotePrefix="1" applyFont="1" applyFill="1" applyAlignment="1">
      <alignment horizontal="center" vertical="center" wrapText="1" readingOrder="2"/>
    </xf>
    <xf numFmtId="181" fontId="81" fillId="6" borderId="0" xfId="0" applyNumberFormat="1" applyFont="1" applyFill="1" applyAlignment="1">
      <alignment horizontal="center" vertical="center" wrapText="1" readingOrder="2"/>
    </xf>
    <xf numFmtId="0" fontId="81" fillId="6" borderId="48" xfId="0" applyFont="1" applyFill="1" applyBorder="1" applyAlignment="1">
      <alignment horizontal="center" vertical="center" wrapText="1" readingOrder="2"/>
    </xf>
    <xf numFmtId="49" fontId="80" fillId="6" borderId="101" xfId="0" applyNumberFormat="1" applyFont="1" applyFill="1" applyBorder="1" applyAlignment="1">
      <alignment horizontal="left" vertical="top" wrapText="1" readingOrder="2"/>
    </xf>
    <xf numFmtId="49" fontId="82" fillId="51" borderId="0" xfId="0" applyNumberFormat="1" applyFont="1" applyFill="1" applyAlignment="1">
      <alignment readingOrder="2"/>
    </xf>
    <xf numFmtId="0" fontId="83" fillId="0" borderId="103" xfId="0" applyFont="1" applyBorder="1" applyAlignment="1">
      <alignment horizontal="right" vertical="top" wrapText="1" readingOrder="2"/>
    </xf>
    <xf numFmtId="0" fontId="10" fillId="17" borderId="0" xfId="0" applyFont="1" applyFill="1" applyAlignment="1">
      <alignment horizontal="center" vertical="center" readingOrder="2"/>
    </xf>
    <xf numFmtId="0" fontId="80" fillId="0" borderId="103" xfId="0" applyFont="1" applyBorder="1" applyAlignment="1">
      <alignment horizontal="center" vertical="center" wrapText="1" readingOrder="2"/>
    </xf>
    <xf numFmtId="0" fontId="80" fillId="0" borderId="0" xfId="0" quotePrefix="1" applyFont="1" applyAlignment="1">
      <alignment horizontal="center" vertical="center" wrapText="1" readingOrder="2"/>
    </xf>
    <xf numFmtId="17" fontId="80" fillId="0" borderId="103" xfId="0" applyNumberFormat="1" applyFont="1" applyBorder="1" applyAlignment="1">
      <alignment horizontal="center" vertical="center" wrapText="1" readingOrder="2"/>
    </xf>
    <xf numFmtId="0" fontId="80" fillId="0" borderId="104" xfId="0" applyFont="1" applyBorder="1" applyAlignment="1">
      <alignment horizontal="left" vertical="center" wrapText="1" readingOrder="2"/>
    </xf>
    <xf numFmtId="0" fontId="0" fillId="0" borderId="26" xfId="0" applyBorder="1" applyAlignment="1">
      <alignment readingOrder="2"/>
    </xf>
    <xf numFmtId="49" fontId="83" fillId="0" borderId="105" xfId="0" applyNumberFormat="1" applyFont="1" applyBorder="1" applyAlignment="1">
      <alignment horizontal="right" vertical="top" wrapText="1" readingOrder="2"/>
    </xf>
    <xf numFmtId="0" fontId="80" fillId="49" borderId="103" xfId="0" applyFont="1" applyFill="1" applyBorder="1" applyAlignment="1">
      <alignment horizontal="center" vertical="center" wrapText="1" readingOrder="2"/>
    </xf>
    <xf numFmtId="0" fontId="10" fillId="18" borderId="0" xfId="0" applyFont="1" applyFill="1" applyAlignment="1">
      <alignment horizontal="center" vertical="center" readingOrder="2"/>
    </xf>
    <xf numFmtId="0" fontId="52" fillId="0" borderId="103" xfId="0" applyFont="1" applyBorder="1" applyAlignment="1">
      <alignment horizontal="right" vertical="top" wrapText="1" readingOrder="2"/>
    </xf>
    <xf numFmtId="0" fontId="10" fillId="26" borderId="0" xfId="0" applyFont="1" applyFill="1" applyAlignment="1">
      <alignment horizontal="center" readingOrder="2"/>
    </xf>
    <xf numFmtId="0" fontId="80" fillId="50" borderId="103" xfId="0" applyFont="1" applyFill="1" applyBorder="1" applyAlignment="1">
      <alignment horizontal="center" vertical="center" wrapText="1" readingOrder="2"/>
    </xf>
    <xf numFmtId="0" fontId="79" fillId="0" borderId="104" xfId="0" applyFont="1" applyBorder="1" applyAlignment="1">
      <alignment horizontal="left" vertical="center" wrapText="1" readingOrder="2"/>
    </xf>
    <xf numFmtId="0" fontId="80" fillId="48" borderId="103" xfId="0" applyFont="1" applyFill="1" applyBorder="1" applyAlignment="1">
      <alignment horizontal="center" vertical="center" wrapText="1" readingOrder="2"/>
    </xf>
    <xf numFmtId="0" fontId="80" fillId="0" borderId="103" xfId="0" quotePrefix="1" applyFont="1" applyBorder="1" applyAlignment="1">
      <alignment horizontal="center" vertical="center" wrapText="1" readingOrder="2"/>
    </xf>
    <xf numFmtId="0" fontId="79" fillId="0" borderId="104" xfId="0" applyFont="1" applyBorder="1" applyAlignment="1">
      <alignment horizontal="center" vertical="center" wrapText="1" readingOrder="2"/>
    </xf>
    <xf numFmtId="49" fontId="78" fillId="2" borderId="107" xfId="0" applyNumberFormat="1" applyFont="1" applyFill="1" applyBorder="1" applyAlignment="1">
      <alignment horizontal="center" vertical="center" wrapText="1" readingOrder="2"/>
    </xf>
    <xf numFmtId="49" fontId="78" fillId="2" borderId="107" xfId="0" applyNumberFormat="1" applyFont="1" applyFill="1" applyBorder="1" applyAlignment="1">
      <alignment vertical="center" wrapText="1" readingOrder="2"/>
    </xf>
    <xf numFmtId="49" fontId="78" fillId="2" borderId="104" xfId="0" applyNumberFormat="1" applyFont="1" applyFill="1" applyBorder="1" applyAlignment="1">
      <alignment vertical="center" wrapText="1" readingOrder="2"/>
    </xf>
    <xf numFmtId="49" fontId="80" fillId="0" borderId="103" xfId="0" applyNumberFormat="1" applyFont="1" applyBorder="1" applyAlignment="1">
      <alignment horizontal="center" vertical="center" wrapText="1" readingOrder="2"/>
    </xf>
    <xf numFmtId="0" fontId="78" fillId="2" borderId="107" xfId="0" applyFont="1" applyFill="1" applyBorder="1" applyAlignment="1">
      <alignment horizontal="center" vertical="center" wrapText="1" readingOrder="2"/>
    </xf>
    <xf numFmtId="0" fontId="78" fillId="2" borderId="107" xfId="0" applyFont="1" applyFill="1" applyBorder="1" applyAlignment="1">
      <alignment vertical="center" wrapText="1" readingOrder="2"/>
    </xf>
    <xf numFmtId="0" fontId="78" fillId="2" borderId="104" xfId="0" applyFont="1" applyFill="1" applyBorder="1" applyAlignment="1">
      <alignment vertical="center" wrapText="1" readingOrder="2"/>
    </xf>
    <xf numFmtId="49" fontId="82" fillId="51" borderId="0" xfId="0" applyNumberFormat="1" applyFont="1" applyFill="1" applyAlignment="1">
      <alignment horizontal="right" readingOrder="2"/>
    </xf>
    <xf numFmtId="49" fontId="101" fillId="0" borderId="105" xfId="0" applyNumberFormat="1" applyFont="1" applyBorder="1" applyAlignment="1">
      <alignment horizontal="right" vertical="top" wrapText="1" readingOrder="2"/>
    </xf>
    <xf numFmtId="0" fontId="80" fillId="0" borderId="0" xfId="0" applyFont="1" applyAlignment="1">
      <alignment horizontal="center" vertical="center" wrapText="1" readingOrder="2"/>
    </xf>
    <xf numFmtId="0" fontId="78" fillId="0" borderId="0" xfId="0" applyFont="1" applyAlignment="1">
      <alignment vertical="center" wrapText="1" readingOrder="2"/>
    </xf>
    <xf numFmtId="0" fontId="80" fillId="0" borderId="107" xfId="0" applyFont="1" applyBorder="1" applyAlignment="1">
      <alignment horizontal="right" vertical="center" wrapText="1" readingOrder="2"/>
    </xf>
    <xf numFmtId="0" fontId="84" fillId="51" borderId="0" xfId="0" applyFont="1" applyFill="1" applyAlignment="1">
      <alignment horizontal="right" readingOrder="2"/>
    </xf>
    <xf numFmtId="0" fontId="80" fillId="0" borderId="107" xfId="0" applyFont="1" applyBorder="1" applyAlignment="1">
      <alignment horizontal="center" vertical="center" wrapText="1" readingOrder="2"/>
    </xf>
    <xf numFmtId="0" fontId="85" fillId="0" borderId="160" xfId="0" applyFont="1" applyBorder="1" applyAlignment="1">
      <alignment horizontal="center" vertical="center" wrapText="1" readingOrder="2"/>
    </xf>
    <xf numFmtId="0" fontId="0" fillId="46" borderId="0" xfId="0" applyFill="1" applyAlignment="1">
      <alignment readingOrder="2"/>
    </xf>
    <xf numFmtId="0" fontId="84" fillId="51" borderId="0" xfId="0" applyFont="1" applyFill="1" applyAlignment="1">
      <alignment horizontal="left" readingOrder="2"/>
    </xf>
    <xf numFmtId="0" fontId="78" fillId="0" borderId="104" xfId="0" applyFont="1" applyBorder="1" applyAlignment="1">
      <alignment vertical="center" wrapText="1" readingOrder="2"/>
    </xf>
    <xf numFmtId="0" fontId="79" fillId="0" borderId="48" xfId="0" applyFont="1" applyBorder="1" applyAlignment="1">
      <alignment horizontal="center" vertical="center" wrapText="1" readingOrder="2"/>
    </xf>
    <xf numFmtId="49" fontId="83" fillId="0" borderId="107" xfId="0" applyNumberFormat="1" applyFont="1" applyFill="1" applyBorder="1" applyAlignment="1">
      <alignment horizontal="right" vertical="top" wrapText="1" readingOrder="2"/>
    </xf>
    <xf numFmtId="0" fontId="52" fillId="0" borderId="103" xfId="0" applyFont="1" applyFill="1" applyBorder="1" applyAlignment="1">
      <alignment horizontal="right" vertical="top" wrapText="1" readingOrder="2"/>
    </xf>
    <xf numFmtId="49" fontId="83" fillId="0" borderId="105" xfId="0" applyNumberFormat="1" applyFont="1" applyFill="1" applyBorder="1" applyAlignment="1">
      <alignment horizontal="right" vertical="top" wrapText="1" readingOrder="2"/>
    </xf>
    <xf numFmtId="0" fontId="56" fillId="32" borderId="162" xfId="0" applyFont="1" applyFill="1" applyBorder="1" applyAlignment="1">
      <alignment horizontal="center" vertical="center" wrapText="1" readingOrder="2"/>
    </xf>
    <xf numFmtId="0" fontId="56" fillId="32" borderId="162" xfId="0" applyFont="1" applyFill="1" applyBorder="1" applyAlignment="1">
      <alignment horizontal="right" vertical="center" wrapText="1" readingOrder="2"/>
    </xf>
    <xf numFmtId="0" fontId="56" fillId="32" borderId="161" xfId="0" applyFont="1" applyFill="1" applyBorder="1" applyAlignment="1">
      <alignment horizontal="center" vertical="center" readingOrder="2"/>
    </xf>
    <xf numFmtId="0" fontId="56" fillId="32" borderId="161" xfId="0" applyFont="1" applyFill="1" applyBorder="1" applyAlignment="1">
      <alignment horizontal="center" vertical="center" wrapText="1" readingOrder="2"/>
    </xf>
    <xf numFmtId="0" fontId="63" fillId="32" borderId="164" xfId="0" applyFont="1" applyFill="1" applyBorder="1" applyAlignment="1">
      <alignment horizontal="center" vertical="center" readingOrder="2"/>
    </xf>
    <xf numFmtId="0" fontId="63" fillId="32" borderId="164" xfId="0" applyFont="1" applyFill="1" applyBorder="1" applyAlignment="1">
      <alignment horizontal="center" vertical="center" wrapText="1" readingOrder="2"/>
    </xf>
    <xf numFmtId="0" fontId="63" fillId="32" borderId="163" xfId="0" applyFont="1" applyFill="1" applyBorder="1" applyAlignment="1">
      <alignment horizontal="center" vertical="center" wrapText="1" readingOrder="2"/>
    </xf>
    <xf numFmtId="0" fontId="63" fillId="32" borderId="165" xfId="0" applyFont="1" applyFill="1" applyBorder="1" applyAlignment="1">
      <alignment horizontal="center" vertical="center" wrapText="1" readingOrder="2"/>
    </xf>
    <xf numFmtId="0" fontId="0" fillId="0" borderId="43" xfId="0" applyBorder="1" applyProtection="1">
      <protection locked="0"/>
    </xf>
    <xf numFmtId="0" fontId="0" fillId="0" borderId="48" xfId="0" applyBorder="1" applyProtection="1">
      <protection locked="0"/>
    </xf>
    <xf numFmtId="0" fontId="0" fillId="0" borderId="13" xfId="0" applyBorder="1" applyProtection="1">
      <protection locked="0"/>
    </xf>
    <xf numFmtId="9" fontId="0" fillId="21" borderId="43" xfId="0" applyNumberFormat="1" applyFill="1" applyBorder="1" applyProtection="1">
      <protection locked="0"/>
    </xf>
    <xf numFmtId="9" fontId="0" fillId="0" borderId="13" xfId="2" applyFont="1" applyBorder="1" applyProtection="1">
      <protection locked="0"/>
    </xf>
    <xf numFmtId="9" fontId="0" fillId="0" borderId="48" xfId="2" applyFont="1" applyBorder="1" applyProtection="1">
      <protection locked="0"/>
    </xf>
    <xf numFmtId="9" fontId="0" fillId="16" borderId="43" xfId="0" applyNumberFormat="1" applyFill="1" applyBorder="1" applyProtection="1">
      <protection locked="0"/>
    </xf>
    <xf numFmtId="9" fontId="0" fillId="0" borderId="48" xfId="0" applyNumberFormat="1" applyBorder="1" applyProtection="1">
      <protection locked="0"/>
    </xf>
    <xf numFmtId="0" fontId="0" fillId="6" borderId="43" xfId="0" applyFill="1" applyBorder="1" applyProtection="1">
      <protection locked="0"/>
    </xf>
    <xf numFmtId="0" fontId="0" fillId="6" borderId="0" xfId="0" applyFill="1" applyProtection="1">
      <protection locked="0"/>
    </xf>
    <xf numFmtId="0" fontId="0" fillId="6" borderId="48" xfId="0" applyFill="1" applyBorder="1" applyProtection="1">
      <protection locked="0"/>
    </xf>
    <xf numFmtId="9" fontId="0" fillId="24" borderId="43" xfId="0" applyNumberFormat="1" applyFill="1" applyBorder="1" applyProtection="1">
      <protection locked="0"/>
    </xf>
    <xf numFmtId="9" fontId="0" fillId="12" borderId="43" xfId="0" applyNumberFormat="1" applyFill="1" applyBorder="1" applyProtection="1">
      <protection locked="0"/>
    </xf>
    <xf numFmtId="9" fontId="0" fillId="8" borderId="43" xfId="0" applyNumberFormat="1" applyFill="1" applyBorder="1" applyProtection="1">
      <protection locked="0"/>
    </xf>
    <xf numFmtId="2" fontId="0" fillId="0" borderId="0" xfId="0" applyNumberFormat="1" applyProtection="1">
      <protection locked="0"/>
    </xf>
    <xf numFmtId="167" fontId="0" fillId="0" borderId="13" xfId="2" applyNumberFormat="1" applyFont="1" applyBorder="1" applyProtection="1">
      <protection locked="0"/>
    </xf>
    <xf numFmtId="0" fontId="0" fillId="0" borderId="50" xfId="0" applyBorder="1" applyProtection="1">
      <protection locked="0"/>
    </xf>
    <xf numFmtId="0" fontId="0" fillId="0" borderId="45" xfId="0" applyBorder="1" applyProtection="1">
      <protection locked="0"/>
    </xf>
    <xf numFmtId="9" fontId="0" fillId="7" borderId="13" xfId="0" applyNumberFormat="1" applyFill="1" applyBorder="1" applyProtection="1">
      <protection locked="0"/>
    </xf>
    <xf numFmtId="0" fontId="0" fillId="0" borderId="1" xfId="0" applyBorder="1" applyProtection="1">
      <protection locked="0"/>
    </xf>
    <xf numFmtId="172" fontId="0" fillId="0" borderId="26" xfId="0" applyNumberFormat="1" applyBorder="1" applyProtection="1">
      <protection locked="0"/>
    </xf>
    <xf numFmtId="173" fontId="0" fillId="0" borderId="26" xfId="0" applyNumberFormat="1" applyBorder="1" applyProtection="1">
      <protection locked="0"/>
    </xf>
    <xf numFmtId="180" fontId="0" fillId="0" borderId="26" xfId="0" applyNumberFormat="1" applyBorder="1" applyProtection="1">
      <protection locked="0"/>
    </xf>
    <xf numFmtId="0" fontId="35" fillId="0" borderId="29" xfId="0" applyFont="1" applyFill="1" applyBorder="1"/>
    <xf numFmtId="43" fontId="35" fillId="0" borderId="31" xfId="0" applyNumberFormat="1" applyFont="1" applyFill="1" applyBorder="1"/>
    <xf numFmtId="177" fontId="0" fillId="0" borderId="0" xfId="0" applyNumberFormat="1" applyFill="1"/>
    <xf numFmtId="43" fontId="0" fillId="0" borderId="0" xfId="0" applyNumberFormat="1" applyFill="1"/>
    <xf numFmtId="178" fontId="0" fillId="0" borderId="0" xfId="0" applyNumberFormat="1" applyFill="1"/>
    <xf numFmtId="2" fontId="0" fillId="0" borderId="26" xfId="0" applyNumberFormat="1" applyBorder="1" applyProtection="1">
      <protection locked="0"/>
    </xf>
    <xf numFmtId="0" fontId="0" fillId="0" borderId="29" xfId="0" applyBorder="1" applyProtection="1">
      <protection locked="0"/>
    </xf>
    <xf numFmtId="0" fontId="33" fillId="0" borderId="41" xfId="0" applyFont="1" applyBorder="1" applyProtection="1">
      <protection locked="0"/>
    </xf>
    <xf numFmtId="175" fontId="0" fillId="0" borderId="0" xfId="0" applyNumberFormat="1" applyProtection="1">
      <protection locked="0"/>
    </xf>
    <xf numFmtId="164" fontId="0" fillId="0" borderId="0" xfId="0" applyNumberFormat="1" applyProtection="1">
      <protection locked="0"/>
    </xf>
    <xf numFmtId="43" fontId="0" fillId="9" borderId="13" xfId="0" applyNumberFormat="1" applyFill="1" applyBorder="1" applyProtection="1">
      <protection locked="0"/>
    </xf>
    <xf numFmtId="43" fontId="0" fillId="7" borderId="13" xfId="0" applyNumberFormat="1" applyFill="1" applyBorder="1" applyProtection="1">
      <protection locked="0"/>
    </xf>
    <xf numFmtId="0" fontId="33" fillId="0" borderId="1" xfId="0" applyFont="1" applyBorder="1" applyProtection="1">
      <protection locked="0"/>
    </xf>
    <xf numFmtId="171" fontId="0" fillId="0" borderId="0" xfId="0" applyNumberFormat="1" applyProtection="1">
      <protection locked="0"/>
    </xf>
    <xf numFmtId="164" fontId="0" fillId="0" borderId="0" xfId="1" applyNumberFormat="1" applyFont="1" applyBorder="1" applyProtection="1">
      <protection locked="0"/>
    </xf>
    <xf numFmtId="0" fontId="2" fillId="28" borderId="41" xfId="0" applyFont="1" applyFill="1" applyBorder="1" applyProtection="1">
      <protection locked="0"/>
    </xf>
    <xf numFmtId="0" fontId="21" fillId="28" borderId="21" xfId="0" applyFont="1" applyFill="1" applyBorder="1" applyProtection="1">
      <protection locked="0"/>
    </xf>
    <xf numFmtId="0" fontId="21" fillId="28" borderId="22" xfId="0" applyFont="1" applyFill="1" applyBorder="1" applyProtection="1">
      <protection locked="0"/>
    </xf>
    <xf numFmtId="9" fontId="0" fillId="0" borderId="1" xfId="0" applyNumberFormat="1" applyBorder="1" applyProtection="1">
      <protection locked="0"/>
    </xf>
    <xf numFmtId="171" fontId="0" fillId="7" borderId="13" xfId="0" applyNumberFormat="1" applyFill="1" applyBorder="1" applyProtection="1">
      <protection locked="0"/>
    </xf>
    <xf numFmtId="167" fontId="0" fillId="8" borderId="13" xfId="2" applyNumberFormat="1" applyFont="1" applyFill="1" applyBorder="1" applyProtection="1">
      <protection locked="0"/>
    </xf>
    <xf numFmtId="9" fontId="0" fillId="8" borderId="13" xfId="2" applyFont="1" applyFill="1" applyBorder="1" applyProtection="1">
      <protection locked="0"/>
    </xf>
    <xf numFmtId="166" fontId="0" fillId="0" borderId="0" xfId="0" applyNumberFormat="1" applyProtection="1">
      <protection locked="0"/>
    </xf>
    <xf numFmtId="167" fontId="0" fillId="0" borderId="13" xfId="2" applyNumberFormat="1" applyFont="1" applyFill="1" applyBorder="1" applyProtection="1">
      <protection locked="0"/>
    </xf>
    <xf numFmtId="9" fontId="0" fillId="0" borderId="13" xfId="2" applyFont="1" applyFill="1" applyBorder="1" applyProtection="1">
      <protection locked="0"/>
    </xf>
    <xf numFmtId="9" fontId="0" fillId="0" borderId="0" xfId="2" applyFont="1" applyBorder="1" applyProtection="1">
      <protection locked="0"/>
    </xf>
    <xf numFmtId="168" fontId="0" fillId="0" borderId="0" xfId="0" applyNumberFormat="1" applyProtection="1">
      <protection locked="0"/>
    </xf>
    <xf numFmtId="43" fontId="0" fillId="0" borderId="13" xfId="0" applyNumberFormat="1" applyBorder="1" applyProtection="1">
      <protection locked="0"/>
    </xf>
    <xf numFmtId="0" fontId="0" fillId="0" borderId="47" xfId="0" applyBorder="1" applyAlignment="1">
      <alignment vertical="center" wrapText="1"/>
    </xf>
    <xf numFmtId="0" fontId="0" fillId="0" borderId="42" xfId="0" applyBorder="1" applyAlignment="1">
      <alignment vertical="center" wrapText="1"/>
    </xf>
    <xf numFmtId="0" fontId="11" fillId="0" borderId="47" xfId="0" applyFont="1" applyBorder="1" applyAlignment="1">
      <alignment horizontal="justify" vertical="center" wrapText="1"/>
    </xf>
    <xf numFmtId="0" fontId="19" fillId="44" borderId="47" xfId="0" applyFont="1" applyFill="1" applyBorder="1" applyAlignment="1">
      <alignment horizontal="justify" vertical="center" wrapText="1"/>
    </xf>
    <xf numFmtId="9" fontId="10" fillId="23" borderId="0" xfId="0" applyNumberFormat="1" applyFont="1" applyFill="1" applyAlignment="1">
      <alignment horizontal="center" vertical="center" wrapText="1"/>
    </xf>
    <xf numFmtId="9" fontId="10" fillId="12" borderId="0" xfId="0" applyNumberFormat="1" applyFont="1" applyFill="1" applyAlignment="1">
      <alignment horizontal="center" vertical="center"/>
    </xf>
    <xf numFmtId="9" fontId="10" fillId="16" borderId="0" xfId="0" applyNumberFormat="1" applyFont="1" applyFill="1" applyAlignment="1">
      <alignment horizontal="center" vertical="center" wrapText="1"/>
    </xf>
    <xf numFmtId="0" fontId="19" fillId="44" borderId="39" xfId="0" applyFont="1" applyFill="1" applyBorder="1" applyAlignment="1">
      <alignment horizontal="justify" vertical="center" wrapText="1"/>
    </xf>
    <xf numFmtId="0" fontId="11" fillId="0" borderId="39" xfId="0" applyFont="1" applyBorder="1" applyAlignment="1">
      <alignment vertical="center" wrapText="1"/>
    </xf>
    <xf numFmtId="0" fontId="0" fillId="0" borderId="39" xfId="0" applyBorder="1" applyAlignment="1">
      <alignment vertical="center" wrapText="1"/>
    </xf>
    <xf numFmtId="0" fontId="19" fillId="44" borderId="41" xfId="0" applyFont="1" applyFill="1" applyBorder="1" applyAlignment="1">
      <alignment horizontal="justify" vertical="center" wrapText="1"/>
    </xf>
    <xf numFmtId="0" fontId="11" fillId="0" borderId="0" xfId="0" applyFont="1" applyBorder="1" applyAlignment="1">
      <alignment vertical="center" wrapText="1"/>
    </xf>
    <xf numFmtId="0" fontId="0" fillId="0" borderId="0" xfId="0" applyBorder="1" applyAlignment="1">
      <alignment vertical="center" wrapText="1"/>
    </xf>
    <xf numFmtId="0" fontId="19" fillId="44" borderId="30" xfId="0" applyFont="1" applyFill="1" applyBorder="1" applyAlignment="1">
      <alignment horizontal="justify" vertical="center" wrapText="1"/>
    </xf>
    <xf numFmtId="0" fontId="19" fillId="44" borderId="44" xfId="0" applyFont="1" applyFill="1" applyBorder="1" applyAlignment="1">
      <alignment horizontal="justify" vertical="center" wrapText="1"/>
    </xf>
    <xf numFmtId="0" fontId="10" fillId="0" borderId="21" xfId="0" applyFont="1" applyBorder="1"/>
    <xf numFmtId="0" fontId="10" fillId="0" borderId="0" xfId="0" applyFont="1" applyBorder="1" applyAlignment="1">
      <alignment wrapText="1"/>
    </xf>
    <xf numFmtId="0" fontId="4" fillId="0" borderId="12" xfId="0" applyFont="1" applyBorder="1"/>
    <xf numFmtId="4" fontId="10" fillId="0" borderId="0" xfId="0" applyNumberFormat="1" applyFont="1" applyBorder="1" applyProtection="1">
      <protection locked="0"/>
    </xf>
    <xf numFmtId="43" fontId="10" fillId="0" borderId="0" xfId="0" applyNumberFormat="1" applyFont="1" applyBorder="1" applyProtection="1">
      <protection locked="0"/>
    </xf>
    <xf numFmtId="0" fontId="11" fillId="0" borderId="14" xfId="0" applyFont="1" applyBorder="1"/>
    <xf numFmtId="164" fontId="11" fillId="0" borderId="0" xfId="1" applyNumberFormat="1" applyFont="1" applyFill="1" applyBorder="1" applyProtection="1">
      <protection locked="0"/>
    </xf>
    <xf numFmtId="0" fontId="10" fillId="0" borderId="0" xfId="0" applyFont="1" applyBorder="1" applyProtection="1">
      <protection locked="0"/>
    </xf>
    <xf numFmtId="0" fontId="0" fillId="0" borderId="0" xfId="0" applyBorder="1" applyProtection="1">
      <protection locked="0"/>
    </xf>
    <xf numFmtId="164" fontId="1" fillId="0" borderId="0" xfId="1" applyNumberFormat="1" applyFont="1" applyFill="1" applyBorder="1" applyProtection="1">
      <protection locked="0"/>
    </xf>
    <xf numFmtId="0" fontId="11" fillId="0" borderId="29" xfId="0" applyFont="1" applyBorder="1"/>
    <xf numFmtId="164" fontId="0" fillId="0" borderId="30" xfId="0" applyNumberFormat="1" applyBorder="1" applyProtection="1">
      <protection locked="0"/>
    </xf>
    <xf numFmtId="0" fontId="11" fillId="0" borderId="30" xfId="0" applyFont="1" applyBorder="1" applyProtection="1">
      <protection locked="0"/>
    </xf>
    <xf numFmtId="43" fontId="17" fillId="0" borderId="30" xfId="0" applyNumberFormat="1" applyFont="1" applyBorder="1" applyAlignment="1" applyProtection="1">
      <alignment horizontal="right"/>
      <protection locked="0"/>
    </xf>
    <xf numFmtId="43" fontId="4" fillId="11" borderId="175" xfId="0" applyNumberFormat="1" applyFont="1" applyFill="1" applyBorder="1" applyProtection="1">
      <protection locked="0"/>
    </xf>
    <xf numFmtId="0" fontId="0" fillId="0" borderId="0" xfId="0" applyAlignment="1">
      <alignment horizontal="left"/>
    </xf>
    <xf numFmtId="0" fontId="4" fillId="0" borderId="4" xfId="0" applyFont="1" applyBorder="1" applyAlignment="1">
      <alignment wrapText="1"/>
    </xf>
    <xf numFmtId="10" fontId="0" fillId="0" borderId="13" xfId="2" applyNumberFormat="1" applyFont="1" applyBorder="1" applyProtection="1">
      <protection locked="0"/>
    </xf>
    <xf numFmtId="0" fontId="9" fillId="6" borderId="176" xfId="0" applyFont="1" applyFill="1" applyBorder="1"/>
    <xf numFmtId="0" fontId="0" fillId="6" borderId="30" xfId="0" applyFill="1" applyBorder="1"/>
    <xf numFmtId="0" fontId="9" fillId="6" borderId="30" xfId="0" applyFont="1" applyFill="1" applyBorder="1"/>
    <xf numFmtId="0" fontId="0" fillId="6" borderId="47" xfId="0" applyFill="1" applyBorder="1"/>
    <xf numFmtId="0" fontId="0" fillId="55" borderId="149" xfId="0" applyFill="1" applyBorder="1"/>
    <xf numFmtId="0" fontId="0" fillId="55" borderId="0" xfId="0" applyFill="1" applyBorder="1"/>
    <xf numFmtId="0" fontId="0" fillId="55" borderId="150" xfId="0" applyFill="1" applyBorder="1"/>
    <xf numFmtId="0" fontId="0" fillId="55" borderId="0" xfId="0" applyFill="1" applyBorder="1" applyAlignment="1"/>
    <xf numFmtId="0" fontId="0" fillId="55" borderId="151" xfId="0" applyFill="1" applyBorder="1"/>
    <xf numFmtId="0" fontId="0" fillId="55" borderId="146" xfId="0" applyFill="1" applyBorder="1"/>
    <xf numFmtId="0" fontId="0" fillId="55" borderId="152" xfId="0" applyFill="1" applyBorder="1"/>
    <xf numFmtId="0" fontId="0" fillId="55" borderId="0" xfId="0" applyFill="1"/>
    <xf numFmtId="0" fontId="0" fillId="55" borderId="147" xfId="0" applyFill="1" applyBorder="1"/>
    <xf numFmtId="0" fontId="0" fillId="55" borderId="142" xfId="0" applyFill="1" applyBorder="1"/>
    <xf numFmtId="0" fontId="0" fillId="55" borderId="148" xfId="0" applyFill="1" applyBorder="1"/>
    <xf numFmtId="0" fontId="0" fillId="0" borderId="38" xfId="0" applyBorder="1"/>
    <xf numFmtId="0" fontId="0" fillId="0" borderId="11" xfId="0" applyBorder="1"/>
    <xf numFmtId="0" fontId="0" fillId="6" borderId="47" xfId="0" applyFill="1" applyBorder="1" applyAlignment="1">
      <alignment readingOrder="2"/>
    </xf>
    <xf numFmtId="0" fontId="0" fillId="6" borderId="11" xfId="0" applyFill="1" applyBorder="1" applyAlignment="1">
      <alignment readingOrder="2"/>
    </xf>
    <xf numFmtId="0" fontId="0" fillId="6" borderId="0" xfId="0" applyFill="1" applyAlignment="1">
      <alignment readingOrder="2"/>
    </xf>
    <xf numFmtId="0" fontId="9" fillId="0" borderId="0" xfId="0" applyFont="1" applyAlignment="1">
      <alignment readingOrder="2"/>
    </xf>
    <xf numFmtId="0" fontId="13" fillId="0" borderId="2" xfId="0" applyFont="1" applyBorder="1" applyAlignment="1">
      <alignment horizontal="left" indent="1"/>
    </xf>
    <xf numFmtId="0" fontId="0" fillId="0" borderId="0" xfId="0" applyAlignment="1">
      <alignment horizontal="left" indent="1"/>
    </xf>
    <xf numFmtId="0" fontId="0" fillId="0" borderId="3" xfId="0" applyBorder="1" applyAlignment="1">
      <alignment horizontal="left" wrapText="1" indent="1"/>
    </xf>
    <xf numFmtId="0" fontId="5" fillId="53" borderId="0" xfId="3" applyFill="1" applyAlignment="1">
      <alignment horizontal="center"/>
    </xf>
    <xf numFmtId="0" fontId="105" fillId="13" borderId="147" xfId="0" applyFont="1" applyFill="1" applyBorder="1" applyAlignment="1">
      <alignment horizontal="center"/>
    </xf>
    <xf numFmtId="0" fontId="105" fillId="13" borderId="142" xfId="0" applyFont="1" applyFill="1" applyBorder="1" applyAlignment="1">
      <alignment horizontal="center"/>
    </xf>
    <xf numFmtId="0" fontId="105" fillId="13" borderId="148" xfId="0" applyFont="1" applyFill="1" applyBorder="1" applyAlignment="1">
      <alignment horizontal="center"/>
    </xf>
    <xf numFmtId="0" fontId="105" fillId="13" borderId="149" xfId="0" applyFont="1" applyFill="1" applyBorder="1" applyAlignment="1">
      <alignment horizontal="center"/>
    </xf>
    <xf numFmtId="0" fontId="105" fillId="13" borderId="0" xfId="0" applyFont="1" applyFill="1" applyBorder="1" applyAlignment="1">
      <alignment horizontal="center"/>
    </xf>
    <xf numFmtId="0" fontId="105" fillId="13" borderId="150" xfId="0" applyFont="1" applyFill="1" applyBorder="1" applyAlignment="1">
      <alignment horizontal="center"/>
    </xf>
    <xf numFmtId="0" fontId="105" fillId="13" borderId="151" xfId="0" applyFont="1" applyFill="1" applyBorder="1" applyAlignment="1">
      <alignment horizontal="center"/>
    </xf>
    <xf numFmtId="0" fontId="105" fillId="13" borderId="146" xfId="0" applyFont="1" applyFill="1" applyBorder="1" applyAlignment="1">
      <alignment horizontal="center"/>
    </xf>
    <xf numFmtId="0" fontId="105" fillId="13" borderId="152" xfId="0" applyFont="1" applyFill="1" applyBorder="1" applyAlignment="1">
      <alignment horizontal="center"/>
    </xf>
    <xf numFmtId="0" fontId="97" fillId="55" borderId="132" xfId="3" applyFont="1" applyFill="1" applyBorder="1" applyAlignment="1">
      <alignment horizontal="center" vertical="center" readingOrder="2"/>
    </xf>
    <xf numFmtId="0" fontId="97" fillId="55" borderId="131" xfId="3" applyFont="1" applyFill="1" applyBorder="1" applyAlignment="1">
      <alignment horizontal="center" vertical="center" readingOrder="2"/>
    </xf>
    <xf numFmtId="0" fontId="97" fillId="55" borderId="133" xfId="3" applyFont="1" applyFill="1" applyBorder="1" applyAlignment="1">
      <alignment horizontal="center" vertical="center" readingOrder="2"/>
    </xf>
    <xf numFmtId="0" fontId="97" fillId="55" borderId="134" xfId="3" applyFont="1" applyFill="1" applyBorder="1" applyAlignment="1">
      <alignment horizontal="center" vertical="center" readingOrder="2"/>
    </xf>
    <xf numFmtId="0" fontId="97" fillId="55" borderId="135" xfId="3" applyFont="1" applyFill="1" applyBorder="1" applyAlignment="1">
      <alignment horizontal="center" vertical="center" readingOrder="2"/>
    </xf>
    <xf numFmtId="0" fontId="97" fillId="55" borderId="136" xfId="3" applyFont="1" applyFill="1" applyBorder="1" applyAlignment="1">
      <alignment horizontal="center" vertical="center" readingOrder="2"/>
    </xf>
    <xf numFmtId="0" fontId="97" fillId="55" borderId="132" xfId="3" applyFont="1" applyFill="1" applyBorder="1" applyAlignment="1">
      <alignment horizontal="center" vertical="center" wrapText="1" readingOrder="2"/>
    </xf>
    <xf numFmtId="0" fontId="97" fillId="55" borderId="131" xfId="3" applyFont="1" applyFill="1" applyBorder="1" applyAlignment="1">
      <alignment horizontal="center" vertical="center" wrapText="1" readingOrder="2"/>
    </xf>
    <xf numFmtId="0" fontId="97" fillId="55" borderId="133" xfId="3" applyFont="1" applyFill="1" applyBorder="1" applyAlignment="1">
      <alignment horizontal="center" vertical="center" wrapText="1" readingOrder="2"/>
    </xf>
    <xf numFmtId="0" fontId="97" fillId="55" borderId="134" xfId="3" applyFont="1" applyFill="1" applyBorder="1" applyAlignment="1">
      <alignment horizontal="center" vertical="center" wrapText="1" readingOrder="2"/>
    </xf>
    <xf numFmtId="0" fontId="97" fillId="55" borderId="135" xfId="3" applyFont="1" applyFill="1" applyBorder="1" applyAlignment="1">
      <alignment horizontal="center" vertical="center" wrapText="1" readingOrder="2"/>
    </xf>
    <xf numFmtId="0" fontId="97" fillId="55" borderId="136" xfId="3" applyFont="1" applyFill="1" applyBorder="1" applyAlignment="1">
      <alignment horizontal="center" vertical="center" wrapText="1" readingOrder="2"/>
    </xf>
    <xf numFmtId="0" fontId="97" fillId="54" borderId="129" xfId="3" applyFont="1" applyFill="1" applyBorder="1" applyAlignment="1">
      <alignment horizontal="center" vertical="center" wrapText="1"/>
    </xf>
    <xf numFmtId="0" fontId="98" fillId="54" borderId="138" xfId="3" applyFont="1" applyFill="1" applyBorder="1" applyAlignment="1">
      <alignment horizontal="center" vertical="center" wrapText="1"/>
    </xf>
    <xf numFmtId="0" fontId="98" fillId="54" borderId="129" xfId="3" applyFont="1" applyFill="1" applyBorder="1" applyAlignment="1">
      <alignment horizontal="center" vertical="center" wrapText="1"/>
    </xf>
    <xf numFmtId="0" fontId="98" fillId="54" borderId="137" xfId="3" applyFont="1" applyFill="1" applyBorder="1" applyAlignment="1">
      <alignment horizontal="center" vertical="center" wrapText="1"/>
    </xf>
    <xf numFmtId="0" fontId="98" fillId="54" borderId="133" xfId="3" applyFont="1" applyFill="1" applyBorder="1" applyAlignment="1">
      <alignment horizontal="center" vertical="center" wrapText="1"/>
    </xf>
    <xf numFmtId="0" fontId="98" fillId="54" borderId="130" xfId="3" applyFont="1" applyFill="1" applyBorder="1" applyAlignment="1">
      <alignment horizontal="center" vertical="center" wrapText="1"/>
    </xf>
    <xf numFmtId="0" fontId="98" fillId="54" borderId="132" xfId="3" applyFont="1" applyFill="1" applyBorder="1" applyAlignment="1">
      <alignment horizontal="center" vertical="center" wrapText="1"/>
    </xf>
    <xf numFmtId="0" fontId="97" fillId="28" borderId="129" xfId="3" applyFont="1" applyFill="1" applyBorder="1" applyAlignment="1">
      <alignment horizontal="center" vertical="center" wrapText="1" readingOrder="2"/>
    </xf>
    <xf numFmtId="0" fontId="97" fillId="55" borderId="129" xfId="3" applyFont="1" applyFill="1" applyBorder="1" applyAlignment="1">
      <alignment horizontal="center" vertical="center" readingOrder="2"/>
    </xf>
    <xf numFmtId="0" fontId="96" fillId="54" borderId="0" xfId="0" applyFont="1" applyFill="1" applyBorder="1" applyAlignment="1">
      <alignment horizontal="center" vertical="center" wrapText="1"/>
    </xf>
    <xf numFmtId="0" fontId="96" fillId="54" borderId="150" xfId="0" applyFont="1" applyFill="1" applyBorder="1" applyAlignment="1">
      <alignment horizontal="center" vertical="center" wrapText="1"/>
    </xf>
    <xf numFmtId="0" fontId="97" fillId="28" borderId="0" xfId="3" applyFont="1" applyFill="1" applyBorder="1" applyAlignment="1">
      <alignment horizontal="center"/>
    </xf>
    <xf numFmtId="0" fontId="96" fillId="28" borderId="149" xfId="0" applyFont="1" applyFill="1" applyBorder="1" applyAlignment="1">
      <alignment horizontal="center" vertical="center" readingOrder="2"/>
    </xf>
    <xf numFmtId="0" fontId="96" fillId="28" borderId="0" xfId="0" applyFont="1" applyFill="1" applyBorder="1" applyAlignment="1">
      <alignment horizontal="center" vertical="center" readingOrder="2"/>
    </xf>
    <xf numFmtId="0" fontId="96" fillId="28" borderId="150" xfId="0" applyFont="1" applyFill="1" applyBorder="1" applyAlignment="1">
      <alignment horizontal="center" vertical="center" readingOrder="2"/>
    </xf>
    <xf numFmtId="0" fontId="96" fillId="55" borderId="0" xfId="0" applyFont="1" applyFill="1" applyBorder="1" applyAlignment="1">
      <alignment horizontal="center" vertical="center" readingOrder="2"/>
    </xf>
    <xf numFmtId="0" fontId="11" fillId="0" borderId="32" xfId="0" applyFont="1" applyBorder="1" applyAlignment="1">
      <alignment vertical="center" wrapText="1"/>
    </xf>
    <xf numFmtId="0" fontId="11" fillId="0" borderId="47" xfId="0" applyFont="1" applyBorder="1" applyAlignment="1">
      <alignment vertical="center" wrapText="1"/>
    </xf>
    <xf numFmtId="0" fontId="11" fillId="0" borderId="42" xfId="0" applyFont="1" applyBorder="1" applyAlignment="1">
      <alignment vertical="center" wrapText="1"/>
    </xf>
    <xf numFmtId="0" fontId="0" fillId="0" borderId="32" xfId="0" applyBorder="1" applyAlignment="1">
      <alignment vertical="center" wrapText="1"/>
    </xf>
    <xf numFmtId="0" fontId="0" fillId="0" borderId="47" xfId="0" applyBorder="1" applyAlignment="1">
      <alignment vertical="center" wrapText="1"/>
    </xf>
    <xf numFmtId="0" fontId="0" fillId="0" borderId="42" xfId="0" applyBorder="1" applyAlignment="1">
      <alignment vertical="center" wrapText="1"/>
    </xf>
    <xf numFmtId="0" fontId="46" fillId="32" borderId="32" xfId="0" applyFont="1" applyFill="1" applyBorder="1" applyAlignment="1">
      <alignment horizontal="center" vertical="center" wrapText="1"/>
    </xf>
    <xf numFmtId="0" fontId="46" fillId="32" borderId="47" xfId="0" applyFont="1" applyFill="1" applyBorder="1" applyAlignment="1">
      <alignment horizontal="center" vertical="center" wrapText="1"/>
    </xf>
    <xf numFmtId="0" fontId="46" fillId="32" borderId="30" xfId="0" applyFont="1" applyFill="1" applyBorder="1" applyAlignment="1">
      <alignment horizontal="center" vertical="center" wrapText="1"/>
    </xf>
    <xf numFmtId="0" fontId="46" fillId="32" borderId="31" xfId="0" applyFont="1" applyFill="1" applyBorder="1" applyAlignment="1">
      <alignment horizontal="center" vertical="center" wrapText="1"/>
    </xf>
    <xf numFmtId="0" fontId="19" fillId="44" borderId="41" xfId="0" applyFont="1" applyFill="1" applyBorder="1" applyAlignment="1">
      <alignment horizontal="center" vertical="center" wrapText="1"/>
    </xf>
    <xf numFmtId="0" fontId="19" fillId="44" borderId="1" xfId="0" applyFont="1" applyFill="1" applyBorder="1" applyAlignment="1">
      <alignment horizontal="center" vertical="center" wrapText="1"/>
    </xf>
    <xf numFmtId="0" fontId="19" fillId="44" borderId="29" xfId="0" applyFont="1" applyFill="1" applyBorder="1" applyAlignment="1">
      <alignment horizontal="center" vertical="center" wrapText="1"/>
    </xf>
    <xf numFmtId="0" fontId="46" fillId="44" borderId="39" xfId="0" applyFont="1" applyFill="1" applyBorder="1" applyAlignment="1">
      <alignment horizontal="center" vertical="center" wrapText="1"/>
    </xf>
    <xf numFmtId="0" fontId="26" fillId="0" borderId="39" xfId="0" applyFont="1" applyBorder="1" applyAlignment="1">
      <alignment horizontal="center" vertical="center" wrapText="1"/>
    </xf>
    <xf numFmtId="0" fontId="0" fillId="0" borderId="173" xfId="0" applyFont="1" applyBorder="1" applyAlignment="1">
      <alignment horizontal="center" vertical="center" wrapText="1"/>
    </xf>
    <xf numFmtId="0" fontId="0" fillId="0" borderId="174" xfId="0" applyFont="1" applyBorder="1" applyAlignment="1">
      <alignment horizontal="center" vertical="center" wrapText="1"/>
    </xf>
    <xf numFmtId="0" fontId="11" fillId="0" borderId="173" xfId="0" applyFont="1" applyBorder="1" applyAlignment="1">
      <alignment horizontal="center" vertical="center" wrapText="1"/>
    </xf>
    <xf numFmtId="0" fontId="11" fillId="0" borderId="174" xfId="0" applyFont="1" applyBorder="1" applyAlignment="1">
      <alignment horizontal="center" vertical="center" wrapText="1"/>
    </xf>
    <xf numFmtId="0" fontId="19" fillId="35" borderId="32" xfId="0" applyFont="1" applyFill="1" applyBorder="1" applyAlignment="1">
      <alignment horizontal="justify" vertical="center" wrapText="1"/>
    </xf>
    <xf numFmtId="0" fontId="19" fillId="35" borderId="47" xfId="0" applyFont="1" applyFill="1" applyBorder="1" applyAlignment="1">
      <alignment horizontal="justify" vertical="center" wrapText="1"/>
    </xf>
    <xf numFmtId="0" fontId="19" fillId="35" borderId="42" xfId="0" applyFont="1" applyFill="1" applyBorder="1" applyAlignment="1">
      <alignment horizontal="justify" vertical="center" wrapText="1"/>
    </xf>
    <xf numFmtId="0" fontId="11" fillId="0" borderId="32" xfId="0" applyFont="1" applyBorder="1" applyAlignment="1">
      <alignment horizontal="justify" vertical="center" wrapText="1"/>
    </xf>
    <xf numFmtId="0" fontId="11" fillId="0" borderId="47" xfId="0" applyFont="1" applyBorder="1" applyAlignment="1">
      <alignment horizontal="justify" vertical="center" wrapText="1"/>
    </xf>
    <xf numFmtId="0" fontId="11" fillId="0" borderId="42" xfId="0" applyFont="1" applyBorder="1" applyAlignment="1">
      <alignment horizontal="justify" vertical="center" wrapText="1"/>
    </xf>
    <xf numFmtId="0" fontId="46" fillId="44" borderId="32" xfId="0" applyFont="1" applyFill="1" applyBorder="1" applyAlignment="1">
      <alignment horizontal="justify" vertical="center" wrapText="1"/>
    </xf>
    <xf numFmtId="0" fontId="46" fillId="44" borderId="47" xfId="0" applyFont="1" applyFill="1" applyBorder="1" applyAlignment="1">
      <alignment horizontal="justify" vertical="center" wrapText="1"/>
    </xf>
    <xf numFmtId="0" fontId="46" fillId="44" borderId="21" xfId="0" applyFont="1" applyFill="1" applyBorder="1" applyAlignment="1">
      <alignment horizontal="justify" vertical="center" wrapText="1"/>
    </xf>
    <xf numFmtId="0" fontId="46" fillId="44" borderId="22" xfId="0" applyFont="1" applyFill="1" applyBorder="1" applyAlignment="1">
      <alignment horizontal="justify" vertical="center" wrapText="1"/>
    </xf>
    <xf numFmtId="0" fontId="11" fillId="0" borderId="41" xfId="0" applyFont="1" applyBorder="1" applyAlignment="1">
      <alignment vertical="center" wrapText="1"/>
    </xf>
    <xf numFmtId="0" fontId="11" fillId="0" borderId="21" xfId="0" applyFont="1" applyBorder="1" applyAlignment="1">
      <alignment vertical="center" wrapText="1"/>
    </xf>
    <xf numFmtId="0" fontId="11" fillId="0" borderId="22" xfId="0" applyFont="1" applyBorder="1" applyAlignment="1">
      <alignment vertical="center" wrapText="1"/>
    </xf>
    <xf numFmtId="0" fontId="0" fillId="0" borderId="41"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46" fillId="32" borderId="42" xfId="0" applyFont="1" applyFill="1" applyBorder="1" applyAlignment="1">
      <alignment horizontal="center" vertical="center" wrapText="1"/>
    </xf>
    <xf numFmtId="0" fontId="48" fillId="31" borderId="32" xfId="0" applyFont="1" applyFill="1" applyBorder="1" applyAlignment="1">
      <alignment horizontal="center" vertical="center" wrapText="1"/>
    </xf>
    <xf numFmtId="0" fontId="48" fillId="31" borderId="47" xfId="0" applyFont="1" applyFill="1" applyBorder="1" applyAlignment="1">
      <alignment horizontal="center" vertical="center" wrapText="1"/>
    </xf>
    <xf numFmtId="0" fontId="48" fillId="31" borderId="42" xfId="0" applyFont="1" applyFill="1" applyBorder="1" applyAlignment="1">
      <alignment horizontal="center" vertical="center" wrapText="1"/>
    </xf>
    <xf numFmtId="0" fontId="55" fillId="43" borderId="32" xfId="0" applyFont="1" applyFill="1" applyBorder="1" applyAlignment="1">
      <alignment vertical="center" wrapText="1"/>
    </xf>
    <xf numFmtId="0" fontId="55" fillId="43" borderId="47" xfId="0" applyFont="1" applyFill="1" applyBorder="1" applyAlignment="1">
      <alignment vertical="center" wrapText="1"/>
    </xf>
    <xf numFmtId="0" fontId="55" fillId="43" borderId="42" xfId="0" applyFont="1" applyFill="1" applyBorder="1" applyAlignment="1">
      <alignment vertical="center" wrapText="1"/>
    </xf>
    <xf numFmtId="0" fontId="54" fillId="42" borderId="32" xfId="0" applyFont="1" applyFill="1" applyBorder="1" applyAlignment="1">
      <alignment horizontal="justify" vertical="center" wrapText="1"/>
    </xf>
    <xf numFmtId="0" fontId="54" fillId="42" borderId="47" xfId="0" applyFont="1" applyFill="1" applyBorder="1" applyAlignment="1">
      <alignment horizontal="justify" vertical="center" wrapText="1"/>
    </xf>
    <xf numFmtId="0" fontId="54" fillId="42" borderId="42" xfId="0" applyFont="1" applyFill="1" applyBorder="1" applyAlignment="1">
      <alignment horizontal="justify" vertical="center" wrapText="1"/>
    </xf>
    <xf numFmtId="0" fontId="54" fillId="31" borderId="41" xfId="0" applyFont="1" applyFill="1" applyBorder="1" applyAlignment="1">
      <alignment vertical="center" wrapText="1"/>
    </xf>
    <xf numFmtId="0" fontId="54" fillId="31" borderId="21" xfId="0" applyFont="1" applyFill="1" applyBorder="1" applyAlignment="1">
      <alignment vertical="center" wrapText="1"/>
    </xf>
    <xf numFmtId="0" fontId="54" fillId="31" borderId="22" xfId="0" applyFont="1" applyFill="1" applyBorder="1" applyAlignment="1">
      <alignment vertical="center" wrapText="1"/>
    </xf>
    <xf numFmtId="0" fontId="54" fillId="31" borderId="29" xfId="0" applyFont="1" applyFill="1" applyBorder="1" applyAlignment="1">
      <alignment vertical="center" wrapText="1"/>
    </xf>
    <xf numFmtId="0" fontId="54" fillId="31" borderId="30" xfId="0" applyFont="1" applyFill="1" applyBorder="1" applyAlignment="1">
      <alignment vertical="center" wrapText="1"/>
    </xf>
    <xf numFmtId="0" fontId="54" fillId="31" borderId="31" xfId="0" applyFont="1" applyFill="1" applyBorder="1" applyAlignment="1">
      <alignment vertical="center" wrapText="1"/>
    </xf>
    <xf numFmtId="0" fontId="53" fillId="38" borderId="29" xfId="0" applyFont="1" applyFill="1" applyBorder="1" applyAlignment="1">
      <alignment horizontal="center" vertical="center" wrapText="1"/>
    </xf>
    <xf numFmtId="0" fontId="53" fillId="38" borderId="30" xfId="0" applyFont="1" applyFill="1" applyBorder="1" applyAlignment="1">
      <alignment horizontal="center" vertical="center" wrapText="1"/>
    </xf>
    <xf numFmtId="0" fontId="53" fillId="38" borderId="31" xfId="0" applyFont="1" applyFill="1" applyBorder="1" applyAlignment="1">
      <alignment horizontal="center" vertical="center" wrapText="1"/>
    </xf>
    <xf numFmtId="0" fontId="0" fillId="38" borderId="1" xfId="0" applyFill="1" applyBorder="1" applyAlignment="1">
      <alignment vertical="top" wrapText="1"/>
    </xf>
    <xf numFmtId="0" fontId="0" fillId="38" borderId="0" xfId="0" applyFill="1" applyAlignment="1">
      <alignment vertical="top" wrapText="1"/>
    </xf>
    <xf numFmtId="0" fontId="0" fillId="38" borderId="26" xfId="0" applyFill="1" applyBorder="1" applyAlignment="1">
      <alignment vertical="top" wrapText="1"/>
    </xf>
    <xf numFmtId="0" fontId="9" fillId="38" borderId="41" xfId="0" applyFont="1" applyFill="1" applyBorder="1" applyAlignment="1">
      <alignment vertical="center" wrapText="1"/>
    </xf>
    <xf numFmtId="0" fontId="9" fillId="38" borderId="21" xfId="0" applyFont="1" applyFill="1" applyBorder="1" applyAlignment="1">
      <alignment vertical="center" wrapText="1"/>
    </xf>
    <xf numFmtId="0" fontId="9" fillId="38" borderId="22" xfId="0" applyFont="1" applyFill="1" applyBorder="1" applyAlignment="1">
      <alignment vertical="center" wrapText="1"/>
    </xf>
    <xf numFmtId="0" fontId="11" fillId="0" borderId="41" xfId="0" applyFont="1" applyBorder="1" applyAlignment="1">
      <alignment horizontal="justify" vertical="center" wrapText="1"/>
    </xf>
    <xf numFmtId="0" fontId="11" fillId="0" borderId="21" xfId="0" applyFont="1" applyBorder="1" applyAlignment="1">
      <alignment horizontal="justify" vertical="center" wrapText="1"/>
    </xf>
    <xf numFmtId="0" fontId="46" fillId="0" borderId="32" xfId="0" applyFont="1" applyFill="1" applyBorder="1" applyAlignment="1">
      <alignment horizontal="center" vertical="center" wrapText="1"/>
    </xf>
    <xf numFmtId="0" fontId="46" fillId="0" borderId="47" xfId="0" applyFont="1" applyFill="1" applyBorder="1" applyAlignment="1">
      <alignment horizontal="center" vertical="center" wrapText="1"/>
    </xf>
    <xf numFmtId="0" fontId="46" fillId="0" borderId="42" xfId="0" applyFont="1" applyFill="1" applyBorder="1" applyAlignment="1">
      <alignment horizontal="center" vertical="center" wrapText="1"/>
    </xf>
    <xf numFmtId="0" fontId="11" fillId="0" borderId="168" xfId="0" applyFont="1" applyBorder="1" applyAlignment="1">
      <alignment horizontal="left" vertical="center" wrapText="1"/>
    </xf>
    <xf numFmtId="0" fontId="11" fillId="0" borderId="169" xfId="0" applyFont="1" applyBorder="1" applyAlignment="1">
      <alignment horizontal="left" vertical="center" wrapText="1"/>
    </xf>
    <xf numFmtId="0" fontId="11" fillId="0" borderId="32" xfId="0" applyFont="1" applyBorder="1" applyAlignment="1">
      <alignment horizontal="left" vertical="center" wrapText="1"/>
    </xf>
    <xf numFmtId="0" fontId="11" fillId="0" borderId="47" xfId="0" applyFont="1" applyBorder="1" applyAlignment="1">
      <alignment horizontal="left" vertical="center" wrapText="1"/>
    </xf>
    <xf numFmtId="0" fontId="50" fillId="0" borderId="32" xfId="0" applyFont="1" applyFill="1" applyBorder="1" applyAlignment="1">
      <alignment horizontal="center" vertical="center" wrapText="1"/>
    </xf>
    <xf numFmtId="0" fontId="50" fillId="0" borderId="47" xfId="0" applyFont="1" applyFill="1" applyBorder="1" applyAlignment="1">
      <alignment horizontal="center" vertical="center" wrapText="1"/>
    </xf>
    <xf numFmtId="0" fontId="50" fillId="0" borderId="42" xfId="0" applyFont="1" applyFill="1" applyBorder="1" applyAlignment="1">
      <alignment horizontal="center" vertical="center" wrapText="1"/>
    </xf>
    <xf numFmtId="0" fontId="11" fillId="0" borderId="32" xfId="0" applyFont="1" applyFill="1" applyBorder="1" applyAlignment="1">
      <alignment vertical="center" wrapText="1"/>
    </xf>
    <xf numFmtId="0" fontId="11" fillId="0" borderId="47" xfId="0" applyFont="1" applyFill="1" applyBorder="1" applyAlignment="1">
      <alignment vertical="center" wrapText="1"/>
    </xf>
    <xf numFmtId="0" fontId="11" fillId="0" borderId="42" xfId="0" applyFont="1" applyFill="1" applyBorder="1" applyAlignment="1">
      <alignment vertical="center" wrapText="1"/>
    </xf>
    <xf numFmtId="0" fontId="0" fillId="0" borderId="32" xfId="0" applyFill="1" applyBorder="1" applyAlignment="1">
      <alignment vertical="center" wrapText="1"/>
    </xf>
    <xf numFmtId="0" fontId="0" fillId="0" borderId="47" xfId="0" applyFill="1" applyBorder="1" applyAlignment="1">
      <alignment vertical="center" wrapText="1"/>
    </xf>
    <xf numFmtId="0" fontId="0" fillId="0" borderId="42" xfId="0" applyFill="1" applyBorder="1" applyAlignment="1">
      <alignment vertical="center" wrapText="1"/>
    </xf>
    <xf numFmtId="0" fontId="11" fillId="0" borderId="171" xfId="0" applyFont="1" applyBorder="1" applyAlignment="1">
      <alignment horizontal="center" vertical="center" wrapText="1"/>
    </xf>
    <xf numFmtId="0" fontId="11" fillId="0" borderId="170" xfId="0" applyFont="1" applyBorder="1" applyAlignment="1">
      <alignment horizontal="center" vertical="center" wrapText="1"/>
    </xf>
    <xf numFmtId="0" fontId="11" fillId="0" borderId="172" xfId="0" applyFont="1" applyBorder="1" applyAlignment="1">
      <alignment horizontal="center" vertical="center" wrapText="1"/>
    </xf>
    <xf numFmtId="0" fontId="19" fillId="0" borderId="32" xfId="0" applyFont="1" applyFill="1" applyBorder="1" applyAlignment="1">
      <alignment vertical="center" wrapText="1"/>
    </xf>
    <xf numFmtId="0" fontId="19" fillId="0" borderId="47" xfId="0" applyFont="1" applyFill="1" applyBorder="1" applyAlignment="1">
      <alignment vertical="center" wrapText="1"/>
    </xf>
    <xf numFmtId="0" fontId="19" fillId="0" borderId="42" xfId="0" applyFont="1" applyFill="1" applyBorder="1" applyAlignment="1">
      <alignment vertical="center" wrapText="1"/>
    </xf>
    <xf numFmtId="0" fontId="5" fillId="37" borderId="32" xfId="3" applyFill="1" applyBorder="1" applyAlignment="1">
      <alignment horizontal="justify" vertical="center" wrapText="1"/>
    </xf>
    <xf numFmtId="0" fontId="5" fillId="37" borderId="47" xfId="3" applyFill="1" applyBorder="1" applyAlignment="1">
      <alignment horizontal="justify" vertical="center" wrapText="1"/>
    </xf>
    <xf numFmtId="0" fontId="5" fillId="37" borderId="42" xfId="3" applyFill="1" applyBorder="1" applyAlignment="1">
      <alignment horizontal="justify" vertical="center" wrapText="1"/>
    </xf>
    <xf numFmtId="0" fontId="5" fillId="37" borderId="32" xfId="3" applyFill="1" applyBorder="1" applyAlignment="1">
      <alignment vertical="center" wrapText="1"/>
    </xf>
    <xf numFmtId="0" fontId="5" fillId="37" borderId="47" xfId="3" applyFill="1" applyBorder="1" applyAlignment="1">
      <alignment vertical="center" wrapText="1"/>
    </xf>
    <xf numFmtId="0" fontId="5" fillId="37" borderId="42" xfId="3" applyFill="1" applyBorder="1" applyAlignment="1">
      <alignment vertical="center" wrapText="1"/>
    </xf>
    <xf numFmtId="0" fontId="46" fillId="17" borderId="32" xfId="0" applyFont="1" applyFill="1" applyBorder="1" applyAlignment="1">
      <alignment horizontal="center" vertical="center" wrapText="1"/>
    </xf>
    <xf numFmtId="0" fontId="46" fillId="17" borderId="47" xfId="0" applyFont="1" applyFill="1" applyBorder="1" applyAlignment="1">
      <alignment horizontal="center" vertical="center" wrapText="1"/>
    </xf>
    <xf numFmtId="0" fontId="46" fillId="17" borderId="42" xfId="0" applyFont="1" applyFill="1" applyBorder="1" applyAlignment="1">
      <alignment horizontal="center" vertical="center" wrapText="1"/>
    </xf>
    <xf numFmtId="0" fontId="106" fillId="32" borderId="32" xfId="0" applyFont="1" applyFill="1" applyBorder="1" applyAlignment="1">
      <alignment horizontal="center" vertical="center" wrapText="1"/>
    </xf>
    <xf numFmtId="0" fontId="106" fillId="32" borderId="47" xfId="0" applyFont="1" applyFill="1" applyBorder="1" applyAlignment="1">
      <alignment horizontal="center" vertical="center" wrapText="1"/>
    </xf>
    <xf numFmtId="0" fontId="106" fillId="32" borderId="42" xfId="0" applyFont="1" applyFill="1" applyBorder="1" applyAlignment="1">
      <alignment horizontal="center" vertical="center" wrapText="1"/>
    </xf>
    <xf numFmtId="0" fontId="0" fillId="41" borderId="29" xfId="0" applyFill="1" applyBorder="1" applyAlignment="1">
      <alignment vertical="top" wrapText="1"/>
    </xf>
    <xf numFmtId="0" fontId="0" fillId="41" borderId="30" xfId="0" applyFill="1" applyBorder="1" applyAlignment="1">
      <alignment vertical="top" wrapText="1"/>
    </xf>
    <xf numFmtId="0" fontId="0" fillId="41" borderId="31" xfId="0" applyFill="1" applyBorder="1" applyAlignment="1">
      <alignment vertical="top" wrapText="1"/>
    </xf>
    <xf numFmtId="0" fontId="103" fillId="31" borderId="32" xfId="0" applyFont="1" applyFill="1" applyBorder="1" applyAlignment="1">
      <alignment horizontal="center" vertical="center" wrapText="1"/>
    </xf>
    <xf numFmtId="0" fontId="103" fillId="31" borderId="47" xfId="0" applyFont="1" applyFill="1" applyBorder="1" applyAlignment="1">
      <alignment horizontal="center" vertical="center" wrapText="1"/>
    </xf>
    <xf numFmtId="0" fontId="103" fillId="31" borderId="42"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0" fillId="0" borderId="26" xfId="0"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46" fillId="41" borderId="1" xfId="0" applyFont="1" applyFill="1" applyBorder="1" applyAlignment="1">
      <alignment vertical="center" wrapText="1"/>
    </xf>
    <xf numFmtId="0" fontId="46" fillId="41" borderId="0" xfId="0" applyFont="1" applyFill="1" applyAlignment="1">
      <alignment vertical="center" wrapText="1"/>
    </xf>
    <xf numFmtId="0" fontId="46" fillId="41" borderId="26" xfId="0" applyFont="1" applyFill="1" applyBorder="1" applyAlignment="1">
      <alignment vertical="center" wrapText="1"/>
    </xf>
    <xf numFmtId="0" fontId="51" fillId="38" borderId="41" xfId="0" applyFont="1" applyFill="1" applyBorder="1" applyAlignment="1">
      <alignment vertical="center" textRotation="90" wrapText="1"/>
    </xf>
    <xf numFmtId="0" fontId="51" fillId="38" borderId="22" xfId="0" applyFont="1" applyFill="1" applyBorder="1" applyAlignment="1">
      <alignment vertical="center" textRotation="90" wrapText="1"/>
    </xf>
    <xf numFmtId="0" fontId="51" fillId="38" borderId="1" xfId="0" applyFont="1" applyFill="1" applyBorder="1" applyAlignment="1">
      <alignment vertical="center" textRotation="90" wrapText="1"/>
    </xf>
    <xf numFmtId="0" fontId="51" fillId="38" borderId="26" xfId="0" applyFont="1" applyFill="1" applyBorder="1" applyAlignment="1">
      <alignment vertical="center" textRotation="90" wrapText="1"/>
    </xf>
    <xf numFmtId="0" fontId="51" fillId="38" borderId="29" xfId="0" applyFont="1" applyFill="1" applyBorder="1" applyAlignment="1">
      <alignment vertical="center" textRotation="90" wrapText="1"/>
    </xf>
    <xf numFmtId="0" fontId="51" fillId="38" borderId="31" xfId="0" applyFont="1" applyFill="1" applyBorder="1" applyAlignment="1">
      <alignment vertical="center" textRotation="90" wrapText="1"/>
    </xf>
    <xf numFmtId="0" fontId="46" fillId="39" borderId="32" xfId="0" applyFont="1" applyFill="1" applyBorder="1" applyAlignment="1">
      <alignment vertical="center" wrapText="1"/>
    </xf>
    <xf numFmtId="0" fontId="46" fillId="39" borderId="47" xfId="0" applyFont="1" applyFill="1" applyBorder="1" applyAlignment="1">
      <alignment vertical="center" wrapText="1"/>
    </xf>
    <xf numFmtId="0" fontId="46" fillId="39" borderId="42" xfId="0" applyFont="1" applyFill="1" applyBorder="1" applyAlignment="1">
      <alignment vertical="center" wrapText="1"/>
    </xf>
    <xf numFmtId="0" fontId="0" fillId="41" borderId="41" xfId="0" applyFill="1" applyBorder="1" applyAlignment="1">
      <alignment vertical="center" wrapText="1"/>
    </xf>
    <xf numFmtId="0" fontId="0" fillId="41" borderId="21" xfId="0" applyFill="1" applyBorder="1" applyAlignment="1">
      <alignment vertical="center" wrapText="1"/>
    </xf>
    <xf numFmtId="0" fontId="0" fillId="41" borderId="22" xfId="0" applyFill="1" applyBorder="1" applyAlignment="1">
      <alignment vertical="center" wrapText="1"/>
    </xf>
    <xf numFmtId="0" fontId="11" fillId="0" borderId="1" xfId="0" applyFont="1" applyBorder="1" applyAlignment="1">
      <alignment vertical="center" wrapText="1"/>
    </xf>
    <xf numFmtId="0" fontId="11" fillId="0" borderId="0" xfId="0" applyFont="1" applyAlignment="1">
      <alignment vertical="center" wrapText="1"/>
    </xf>
    <xf numFmtId="0" fontId="11" fillId="0" borderId="26" xfId="0" applyFont="1"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wrapText="1"/>
    </xf>
    <xf numFmtId="0" fontId="11" fillId="0" borderId="31" xfId="0" applyFont="1" applyBorder="1" applyAlignment="1">
      <alignment vertical="center" wrapText="1"/>
    </xf>
    <xf numFmtId="0" fontId="46" fillId="40" borderId="32" xfId="0" applyFont="1" applyFill="1" applyBorder="1" applyAlignment="1">
      <alignment vertical="center" wrapText="1"/>
    </xf>
    <xf numFmtId="0" fontId="46" fillId="40" borderId="47" xfId="0" applyFont="1" applyFill="1" applyBorder="1" applyAlignment="1">
      <alignment vertical="center" wrapText="1"/>
    </xf>
    <xf numFmtId="0" fontId="46" fillId="40" borderId="42" xfId="0" applyFont="1" applyFill="1" applyBorder="1" applyAlignment="1">
      <alignment vertical="center" wrapText="1"/>
    </xf>
    <xf numFmtId="0" fontId="46" fillId="35" borderId="32" xfId="0" applyFont="1" applyFill="1" applyBorder="1" applyAlignment="1">
      <alignment vertical="center" wrapText="1"/>
    </xf>
    <xf numFmtId="0" fontId="46" fillId="35" borderId="47" xfId="0" applyFont="1" applyFill="1" applyBorder="1" applyAlignment="1">
      <alignment vertical="center" wrapText="1"/>
    </xf>
    <xf numFmtId="0" fontId="46" fillId="35" borderId="42" xfId="0" applyFont="1" applyFill="1" applyBorder="1" applyAlignment="1">
      <alignment vertical="center" wrapText="1"/>
    </xf>
    <xf numFmtId="0" fontId="46" fillId="32" borderId="167" xfId="0" applyFont="1" applyFill="1" applyBorder="1" applyAlignment="1">
      <alignment horizontal="right" vertical="center" wrapText="1" readingOrder="2"/>
    </xf>
    <xf numFmtId="0" fontId="46" fillId="32" borderId="47" xfId="0" applyFont="1" applyFill="1" applyBorder="1" applyAlignment="1">
      <alignment horizontal="right" vertical="center" wrapText="1" readingOrder="2"/>
    </xf>
    <xf numFmtId="0" fontId="46" fillId="32" borderId="42" xfId="0" applyFont="1" applyFill="1" applyBorder="1" applyAlignment="1">
      <alignment horizontal="right" vertical="center" wrapText="1" readingOrder="2"/>
    </xf>
    <xf numFmtId="0" fontId="0" fillId="0" borderId="32" xfId="0" applyBorder="1" applyAlignment="1">
      <alignment horizontal="right" vertical="center" wrapText="1"/>
    </xf>
    <xf numFmtId="0" fontId="0" fillId="0" borderId="47" xfId="0" applyBorder="1" applyAlignment="1">
      <alignment horizontal="right" vertical="center" wrapText="1"/>
    </xf>
    <xf numFmtId="0" fontId="0" fillId="0" borderId="42" xfId="0" applyBorder="1" applyAlignment="1">
      <alignment horizontal="right" vertical="center" wrapText="1"/>
    </xf>
    <xf numFmtId="0" fontId="11" fillId="0" borderId="166" xfId="0" applyFont="1" applyBorder="1" applyAlignment="1">
      <alignment horizontal="left" vertical="center" wrapText="1"/>
    </xf>
    <xf numFmtId="0" fontId="0" fillId="0" borderId="47" xfId="0" applyBorder="1" applyAlignment="1">
      <alignment horizontal="left" vertical="center" wrapText="1"/>
    </xf>
    <xf numFmtId="0" fontId="0" fillId="0" borderId="42" xfId="0" applyBorder="1" applyAlignment="1">
      <alignment horizontal="left" vertical="center" wrapText="1"/>
    </xf>
    <xf numFmtId="0" fontId="50" fillId="37" borderId="41" xfId="0" applyFont="1" applyFill="1" applyBorder="1" applyAlignment="1">
      <alignment vertical="center" wrapText="1"/>
    </xf>
    <xf numFmtId="0" fontId="50" fillId="37" borderId="21" xfId="0" applyFont="1" applyFill="1" applyBorder="1" applyAlignment="1">
      <alignment vertical="center" wrapText="1"/>
    </xf>
    <xf numFmtId="0" fontId="50" fillId="37" borderId="22" xfId="0" applyFont="1" applyFill="1" applyBorder="1" applyAlignment="1">
      <alignment vertical="center" wrapText="1"/>
    </xf>
    <xf numFmtId="0" fontId="0" fillId="0" borderId="25" xfId="0" applyBorder="1" applyAlignment="1">
      <alignment vertical="center" wrapText="1"/>
    </xf>
    <xf numFmtId="0" fontId="0" fillId="0" borderId="51" xfId="0" applyBorder="1" applyAlignment="1">
      <alignment vertical="center" wrapText="1"/>
    </xf>
    <xf numFmtId="0" fontId="49" fillId="34" borderId="32" xfId="0" applyFont="1" applyFill="1" applyBorder="1" applyAlignment="1">
      <alignment vertical="center" wrapText="1"/>
    </xf>
    <xf numFmtId="0" fontId="49" fillId="34" borderId="47" xfId="0" applyFont="1" applyFill="1" applyBorder="1" applyAlignment="1">
      <alignment vertical="center" wrapText="1"/>
    </xf>
    <xf numFmtId="0" fontId="49" fillId="34" borderId="42" xfId="0" applyFont="1" applyFill="1" applyBorder="1" applyAlignment="1">
      <alignment vertical="center" wrapText="1"/>
    </xf>
    <xf numFmtId="0" fontId="49" fillId="35" borderId="32" xfId="0" applyFont="1" applyFill="1" applyBorder="1" applyAlignment="1">
      <alignment vertical="center" wrapText="1"/>
    </xf>
    <xf numFmtId="0" fontId="49" fillId="35" borderId="47" xfId="0" applyFont="1" applyFill="1" applyBorder="1" applyAlignment="1">
      <alignment vertical="center" wrapText="1"/>
    </xf>
    <xf numFmtId="0" fontId="49" fillId="35" borderId="42" xfId="0" applyFont="1" applyFill="1" applyBorder="1" applyAlignment="1">
      <alignment vertical="center" wrapText="1"/>
    </xf>
    <xf numFmtId="0" fontId="49" fillId="36" borderId="32" xfId="0" applyFont="1" applyFill="1" applyBorder="1" applyAlignment="1">
      <alignment vertical="center" wrapText="1"/>
    </xf>
    <xf numFmtId="0" fontId="49" fillId="36" borderId="47" xfId="0" applyFont="1" applyFill="1" applyBorder="1" applyAlignment="1">
      <alignment vertical="center" wrapText="1"/>
    </xf>
    <xf numFmtId="0" fontId="49" fillId="36" borderId="42" xfId="0" applyFont="1" applyFill="1" applyBorder="1" applyAlignment="1">
      <alignment vertical="center" wrapText="1"/>
    </xf>
    <xf numFmtId="0" fontId="49" fillId="37" borderId="29" xfId="0" applyFont="1" applyFill="1" applyBorder="1" applyAlignment="1">
      <alignment vertical="center" wrapText="1"/>
    </xf>
    <xf numFmtId="0" fontId="49" fillId="37" borderId="30" xfId="0" applyFont="1" applyFill="1" applyBorder="1" applyAlignment="1">
      <alignment vertical="center" wrapText="1"/>
    </xf>
    <xf numFmtId="0" fontId="49" fillId="37" borderId="31" xfId="0" applyFont="1" applyFill="1" applyBorder="1" applyAlignment="1">
      <alignment vertical="center" wrapText="1"/>
    </xf>
    <xf numFmtId="0" fontId="50" fillId="0" borderId="32" xfId="0" applyFont="1" applyBorder="1" applyAlignment="1">
      <alignment vertical="center" wrapText="1"/>
    </xf>
    <xf numFmtId="0" fontId="50" fillId="0" borderId="42" xfId="0" applyFont="1" applyBorder="1" applyAlignment="1">
      <alignment vertical="center" wrapText="1"/>
    </xf>
    <xf numFmtId="0" fontId="49" fillId="37" borderId="32" xfId="0" applyFont="1" applyFill="1" applyBorder="1" applyAlignment="1">
      <alignment vertical="center" wrapText="1"/>
    </xf>
    <xf numFmtId="0" fontId="49" fillId="37" borderId="47" xfId="0" applyFont="1" applyFill="1" applyBorder="1" applyAlignment="1">
      <alignment vertical="center" wrapText="1"/>
    </xf>
    <xf numFmtId="0" fontId="49" fillId="37" borderId="42" xfId="0" applyFont="1" applyFill="1" applyBorder="1" applyAlignment="1">
      <alignment vertical="center" wrapText="1"/>
    </xf>
    <xf numFmtId="0" fontId="45" fillId="31" borderId="32" xfId="0" applyFont="1" applyFill="1" applyBorder="1" applyAlignment="1">
      <alignment horizontal="center" vertical="center" wrapText="1"/>
    </xf>
    <xf numFmtId="0" fontId="45" fillId="31" borderId="47" xfId="0" applyFont="1" applyFill="1" applyBorder="1" applyAlignment="1">
      <alignment horizontal="center" vertical="center" wrapText="1"/>
    </xf>
    <xf numFmtId="0" fontId="45" fillId="31" borderId="42" xfId="0" applyFont="1" applyFill="1" applyBorder="1" applyAlignment="1">
      <alignment horizontal="center" vertical="center" wrapText="1"/>
    </xf>
    <xf numFmtId="0" fontId="102" fillId="31" borderId="32" xfId="0" applyFont="1" applyFill="1" applyBorder="1" applyAlignment="1">
      <alignment horizontal="center" vertical="center" wrapText="1"/>
    </xf>
    <xf numFmtId="0" fontId="102" fillId="31" borderId="47" xfId="0" applyFont="1" applyFill="1" applyBorder="1" applyAlignment="1">
      <alignment horizontal="center" vertical="center" wrapText="1"/>
    </xf>
    <xf numFmtId="0" fontId="102" fillId="31" borderId="42" xfId="0" applyFont="1" applyFill="1" applyBorder="1" applyAlignment="1">
      <alignment horizontal="center" vertical="center" wrapText="1"/>
    </xf>
    <xf numFmtId="0" fontId="0" fillId="0" borderId="1" xfId="0" applyBorder="1" applyAlignment="1">
      <alignment horizontal="right"/>
    </xf>
    <xf numFmtId="0" fontId="0" fillId="0" borderId="0" xfId="0" applyBorder="1" applyAlignment="1">
      <alignment horizontal="right"/>
    </xf>
    <xf numFmtId="0" fontId="0" fillId="0" borderId="26" xfId="0" applyBorder="1" applyAlignment="1">
      <alignment horizontal="right"/>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29" xfId="0" applyBorder="1" applyAlignment="1">
      <alignment horizontal="right"/>
    </xf>
    <xf numFmtId="0" fontId="0" fillId="0" borderId="30" xfId="0" applyBorder="1" applyAlignment="1">
      <alignment horizontal="right"/>
    </xf>
    <xf numFmtId="0" fontId="0" fillId="0" borderId="139" xfId="0" applyBorder="1" applyAlignment="1">
      <alignment horizontal="right"/>
    </xf>
    <xf numFmtId="0" fontId="0" fillId="0" borderId="140" xfId="0" applyBorder="1" applyAlignment="1">
      <alignment horizontal="right"/>
    </xf>
    <xf numFmtId="0" fontId="100" fillId="17" borderId="143" xfId="0" applyFont="1" applyFill="1" applyBorder="1" applyAlignment="1">
      <alignment horizontal="center"/>
    </xf>
    <xf numFmtId="0" fontId="100" fillId="17" borderId="144" xfId="0" applyFont="1" applyFill="1" applyBorder="1" applyAlignment="1">
      <alignment horizontal="center"/>
    </xf>
    <xf numFmtId="0" fontId="100" fillId="17" borderId="145" xfId="0" applyFont="1" applyFill="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26" xfId="0" applyBorder="1" applyAlignment="1">
      <alignment horizontal="center"/>
    </xf>
    <xf numFmtId="0" fontId="0" fillId="0" borderId="26" xfId="0" applyBorder="1" applyAlignment="1">
      <alignment horizontal="right" wrapText="1"/>
    </xf>
    <xf numFmtId="0" fontId="0" fillId="0" borderId="141" xfId="0" applyBorder="1" applyAlignment="1">
      <alignment horizontal="right" wrapText="1"/>
    </xf>
    <xf numFmtId="0" fontId="0" fillId="0" borderId="26" xfId="0" applyBorder="1" applyAlignment="1">
      <alignment horizontal="center" wrapText="1"/>
    </xf>
    <xf numFmtId="0" fontId="0" fillId="0" borderId="141" xfId="0" applyBorder="1" applyAlignment="1">
      <alignment horizontal="center" wrapText="1"/>
    </xf>
    <xf numFmtId="0" fontId="0" fillId="0" borderId="140" xfId="0" applyBorder="1" applyAlignment="1">
      <alignment horizontal="center" vertical="center"/>
    </xf>
    <xf numFmtId="0" fontId="0" fillId="0" borderId="141" xfId="0" applyBorder="1" applyAlignment="1">
      <alignment horizontal="center" vertical="center"/>
    </xf>
    <xf numFmtId="0" fontId="59" fillId="0" borderId="0" xfId="0" applyFont="1" applyBorder="1" applyAlignment="1">
      <alignment horizontal="right"/>
    </xf>
    <xf numFmtId="0" fontId="59" fillId="0" borderId="26" xfId="0" applyFont="1" applyBorder="1" applyAlignment="1">
      <alignment horizontal="right"/>
    </xf>
    <xf numFmtId="0" fontId="14" fillId="0" borderId="0" xfId="0" applyFont="1" applyAlignment="1">
      <alignment horizontal="left"/>
    </xf>
    <xf numFmtId="0" fontId="0" fillId="0" borderId="0" xfId="0" applyFill="1" applyAlignment="1">
      <alignment horizontal="right" readingOrder="2"/>
    </xf>
    <xf numFmtId="0" fontId="0" fillId="0" borderId="0" xfId="0" applyFill="1" applyAlignment="1">
      <alignment horizontal="center" wrapText="1" readingOrder="2"/>
    </xf>
    <xf numFmtId="0" fontId="0" fillId="0" borderId="0" xfId="0" applyAlignment="1">
      <alignment horizontal="right" readingOrder="2"/>
    </xf>
    <xf numFmtId="0" fontId="58" fillId="45" borderId="0" xfId="0" applyFont="1" applyFill="1" applyAlignment="1">
      <alignment horizontal="center"/>
    </xf>
    <xf numFmtId="0" fontId="4" fillId="15" borderId="0" xfId="0" applyFont="1" applyFill="1" applyAlignment="1">
      <alignment horizontal="center"/>
    </xf>
    <xf numFmtId="0" fontId="0" fillId="13" borderId="0" xfId="0" applyFill="1" applyAlignment="1">
      <alignment horizontal="center"/>
    </xf>
    <xf numFmtId="0" fontId="3" fillId="0" borderId="0" xfId="0" applyFont="1" applyAlignment="1">
      <alignment horizontal="center"/>
    </xf>
    <xf numFmtId="0" fontId="12" fillId="5" borderId="10" xfId="0" applyFont="1" applyFill="1" applyBorder="1" applyAlignment="1">
      <alignment horizontal="left"/>
    </xf>
    <xf numFmtId="0" fontId="0" fillId="0" borderId="3" xfId="0" applyBorder="1" applyAlignment="1">
      <alignment horizontal="center" wrapText="1"/>
    </xf>
    <xf numFmtId="0" fontId="0" fillId="0" borderId="0" xfId="0" applyAlignment="1">
      <alignment horizontal="center" wrapText="1"/>
    </xf>
    <xf numFmtId="0" fontId="104" fillId="0" borderId="25" xfId="0" applyFont="1" applyBorder="1" applyAlignment="1">
      <alignment horizontal="center" vertical="center" textRotation="90"/>
    </xf>
    <xf numFmtId="0" fontId="104" fillId="0" borderId="49" xfId="0" applyFont="1" applyBorder="1" applyAlignment="1">
      <alignment horizontal="center" vertical="center" textRotation="90"/>
    </xf>
    <xf numFmtId="0" fontId="104" fillId="0" borderId="51" xfId="0" applyFont="1" applyBorder="1" applyAlignment="1">
      <alignment horizontal="center" vertical="center" textRotation="90"/>
    </xf>
    <xf numFmtId="0" fontId="6" fillId="8" borderId="0" xfId="0" applyFont="1" applyFill="1" applyAlignment="1">
      <alignment horizontal="center" readingOrder="2"/>
    </xf>
    <xf numFmtId="0" fontId="112" fillId="10" borderId="17" xfId="0" applyFont="1" applyFill="1" applyBorder="1" applyAlignment="1">
      <alignment horizontal="center"/>
    </xf>
    <xf numFmtId="0" fontId="96" fillId="2" borderId="0" xfId="0" applyFont="1" applyFill="1" applyBorder="1" applyAlignment="1">
      <alignment horizontal="center" vertical="center" readingOrder="2"/>
    </xf>
    <xf numFmtId="0" fontId="99" fillId="2" borderId="154" xfId="3" applyFont="1" applyFill="1" applyBorder="1" applyAlignment="1">
      <alignment horizontal="center"/>
    </xf>
    <xf numFmtId="0" fontId="99" fillId="2" borderId="153" xfId="3" applyFont="1" applyFill="1" applyBorder="1" applyAlignment="1">
      <alignment horizontal="center"/>
    </xf>
    <xf numFmtId="0" fontId="99" fillId="2" borderId="155" xfId="3" applyFont="1" applyFill="1" applyBorder="1" applyAlignment="1">
      <alignment horizontal="center"/>
    </xf>
    <xf numFmtId="0" fontId="99" fillId="2" borderId="156" xfId="3" applyFont="1" applyFill="1" applyBorder="1" applyAlignment="1">
      <alignment horizontal="center"/>
    </xf>
    <xf numFmtId="0" fontId="99" fillId="2" borderId="157" xfId="3" applyFont="1" applyFill="1" applyBorder="1" applyAlignment="1">
      <alignment horizontal="center"/>
    </xf>
    <xf numFmtId="0" fontId="99" fillId="2" borderId="158" xfId="3" applyFont="1" applyFill="1" applyBorder="1" applyAlignment="1">
      <alignment horizontal="center"/>
    </xf>
    <xf numFmtId="0" fontId="61" fillId="0" borderId="127" xfId="0" applyFont="1" applyBorder="1" applyAlignment="1">
      <alignment horizontal="center" vertical="center" wrapText="1"/>
    </xf>
    <xf numFmtId="0" fontId="61" fillId="0" borderId="0" xfId="0" applyFont="1" applyBorder="1" applyAlignment="1">
      <alignment horizontal="center" vertical="center" wrapText="1"/>
    </xf>
    <xf numFmtId="0" fontId="61" fillId="0" borderId="128" xfId="0" applyFont="1" applyBorder="1" applyAlignment="1">
      <alignment horizontal="center" vertical="center" wrapText="1"/>
    </xf>
    <xf numFmtId="0" fontId="61" fillId="0" borderId="79" xfId="0" applyFont="1" applyBorder="1" applyAlignment="1">
      <alignment horizontal="center" vertical="center" wrapText="1"/>
    </xf>
    <xf numFmtId="0" fontId="61" fillId="0" borderId="74" xfId="0" applyFont="1" applyBorder="1" applyAlignment="1">
      <alignment horizontal="center" vertical="center" wrapText="1"/>
    </xf>
    <xf numFmtId="0" fontId="61" fillId="0" borderId="73" xfId="0" applyFont="1" applyBorder="1" applyAlignment="1">
      <alignment horizontal="center" vertical="center" wrapText="1"/>
    </xf>
    <xf numFmtId="0" fontId="61" fillId="0" borderId="78" xfId="0" applyFont="1" applyBorder="1" applyAlignment="1">
      <alignment horizontal="center" vertical="center" wrapText="1"/>
    </xf>
    <xf numFmtId="0" fontId="70" fillId="47" borderId="90" xfId="0" applyFont="1" applyFill="1" applyBorder="1" applyAlignment="1">
      <alignment horizontal="right" vertical="center" wrapText="1" readingOrder="2"/>
    </xf>
    <xf numFmtId="0" fontId="70" fillId="47" borderId="89" xfId="0" applyFont="1" applyFill="1" applyBorder="1" applyAlignment="1">
      <alignment horizontal="right" vertical="center" wrapText="1" readingOrder="2"/>
    </xf>
    <xf numFmtId="0" fontId="70" fillId="47" borderId="88" xfId="0" applyFont="1" applyFill="1" applyBorder="1" applyAlignment="1">
      <alignment horizontal="right" vertical="center" wrapText="1" readingOrder="2"/>
    </xf>
    <xf numFmtId="0" fontId="70" fillId="47" borderId="80" xfId="0" applyFont="1" applyFill="1" applyBorder="1" applyAlignment="1">
      <alignment horizontal="right" vertical="center" wrapText="1" readingOrder="2"/>
    </xf>
    <xf numFmtId="0" fontId="70" fillId="47" borderId="83" xfId="0" applyFont="1" applyFill="1" applyBorder="1" applyAlignment="1">
      <alignment horizontal="right" vertical="center" wrapText="1" readingOrder="2"/>
    </xf>
    <xf numFmtId="0" fontId="70" fillId="47" borderId="85" xfId="0" applyFont="1" applyFill="1" applyBorder="1" applyAlignment="1">
      <alignment horizontal="right" vertical="center" wrapText="1" readingOrder="2"/>
    </xf>
    <xf numFmtId="0" fontId="65" fillId="47" borderId="80" xfId="0" applyFont="1" applyFill="1" applyBorder="1" applyAlignment="1">
      <alignment horizontal="right" vertical="center" wrapText="1" readingOrder="2"/>
    </xf>
    <xf numFmtId="0" fontId="65" fillId="47" borderId="81" xfId="0" applyFont="1" applyFill="1" applyBorder="1" applyAlignment="1">
      <alignment horizontal="right" vertical="center" wrapText="1" readingOrder="2"/>
    </xf>
    <xf numFmtId="0" fontId="65" fillId="47" borderId="82" xfId="0" applyFont="1" applyFill="1" applyBorder="1" applyAlignment="1">
      <alignment horizontal="right" vertical="center" wrapText="1" readingOrder="2"/>
    </xf>
    <xf numFmtId="0" fontId="66" fillId="47" borderId="83" xfId="0" applyFont="1" applyFill="1" applyBorder="1" applyAlignment="1">
      <alignment horizontal="right" vertical="center" wrapText="1" readingOrder="2"/>
    </xf>
    <xf numFmtId="0" fontId="66" fillId="47" borderId="0" xfId="0" applyFont="1" applyFill="1" applyBorder="1" applyAlignment="1">
      <alignment horizontal="right" vertical="center" wrapText="1" readingOrder="2"/>
    </xf>
    <xf numFmtId="0" fontId="66" fillId="47" borderId="84" xfId="0" applyFont="1" applyFill="1" applyBorder="1" applyAlignment="1">
      <alignment horizontal="right" vertical="center" wrapText="1" readingOrder="2"/>
    </xf>
    <xf numFmtId="0" fontId="66" fillId="47" borderId="85" xfId="0" applyFont="1" applyFill="1" applyBorder="1" applyAlignment="1">
      <alignment horizontal="right" vertical="center" wrapText="1" readingOrder="2"/>
    </xf>
    <xf numFmtId="0" fontId="66" fillId="47" borderId="86" xfId="0" applyFont="1" applyFill="1" applyBorder="1" applyAlignment="1">
      <alignment horizontal="right" vertical="center" wrapText="1" readingOrder="2"/>
    </xf>
    <xf numFmtId="0" fontId="66" fillId="47" borderId="87" xfId="0" applyFont="1" applyFill="1" applyBorder="1" applyAlignment="1">
      <alignment horizontal="right" vertical="center" wrapText="1" readingOrder="2"/>
    </xf>
    <xf numFmtId="0" fontId="73" fillId="47" borderId="80" xfId="0" applyFont="1" applyFill="1" applyBorder="1" applyAlignment="1">
      <alignment horizontal="justify" vertical="center" wrapText="1" readingOrder="2"/>
    </xf>
    <xf numFmtId="0" fontId="73" fillId="47" borderId="81" xfId="0" applyFont="1" applyFill="1" applyBorder="1" applyAlignment="1">
      <alignment horizontal="justify" vertical="center" wrapText="1" readingOrder="2"/>
    </xf>
    <xf numFmtId="0" fontId="73" fillId="47" borderId="82" xfId="0" applyFont="1" applyFill="1" applyBorder="1" applyAlignment="1">
      <alignment horizontal="justify" vertical="center" wrapText="1" readingOrder="2"/>
    </xf>
    <xf numFmtId="0" fontId="66" fillId="47" borderId="85" xfId="0" applyFont="1" applyFill="1" applyBorder="1" applyAlignment="1">
      <alignment horizontal="justify" vertical="center" wrapText="1" readingOrder="2"/>
    </xf>
    <xf numFmtId="0" fontId="66" fillId="47" borderId="86" xfId="0" applyFont="1" applyFill="1" applyBorder="1" applyAlignment="1">
      <alignment horizontal="justify" vertical="center" wrapText="1" readingOrder="2"/>
    </xf>
    <xf numFmtId="0" fontId="66" fillId="47" borderId="87" xfId="0" applyFont="1" applyFill="1" applyBorder="1" applyAlignment="1">
      <alignment horizontal="justify" vertical="center" wrapText="1" readingOrder="2"/>
    </xf>
    <xf numFmtId="0" fontId="68" fillId="47" borderId="90" xfId="0" applyFont="1" applyFill="1" applyBorder="1" applyAlignment="1">
      <alignment horizontal="right" vertical="center" wrapText="1" readingOrder="2"/>
    </xf>
    <xf numFmtId="0" fontId="68" fillId="47" borderId="88" xfId="0" applyFont="1" applyFill="1" applyBorder="1" applyAlignment="1">
      <alignment horizontal="right" vertical="center" wrapText="1" readingOrder="2"/>
    </xf>
    <xf numFmtId="0" fontId="68" fillId="47" borderId="80" xfId="0" applyFont="1" applyFill="1" applyBorder="1" applyAlignment="1">
      <alignment horizontal="right" vertical="center" wrapText="1" readingOrder="2"/>
    </xf>
    <xf numFmtId="0" fontId="68" fillId="47" borderId="85" xfId="0" applyFont="1" applyFill="1" applyBorder="1" applyAlignment="1">
      <alignment horizontal="right" vertical="center" wrapText="1" readingOrder="2"/>
    </xf>
    <xf numFmtId="0" fontId="73" fillId="47" borderId="80" xfId="0" applyFont="1" applyFill="1" applyBorder="1" applyAlignment="1">
      <alignment horizontal="right" vertical="center" wrapText="1" readingOrder="2"/>
    </xf>
    <xf numFmtId="0" fontId="73" fillId="47" borderId="81" xfId="0" applyFont="1" applyFill="1" applyBorder="1" applyAlignment="1">
      <alignment horizontal="right" vertical="center" wrapText="1" readingOrder="2"/>
    </xf>
    <xf numFmtId="0" fontId="73" fillId="47" borderId="82" xfId="0" applyFont="1" applyFill="1" applyBorder="1" applyAlignment="1">
      <alignment horizontal="right" vertical="center" wrapText="1" readingOrder="2"/>
    </xf>
    <xf numFmtId="0" fontId="95" fillId="2" borderId="0" xfId="0" applyFont="1" applyFill="1" applyAlignment="1">
      <alignment horizontal="center" wrapText="1"/>
    </xf>
    <xf numFmtId="0" fontId="91" fillId="0" borderId="25" xfId="0" applyFont="1" applyBorder="1" applyAlignment="1">
      <alignment horizontal="center" vertical="center" textRotation="90" wrapText="1"/>
    </xf>
    <xf numFmtId="0" fontId="91" fillId="0" borderId="49" xfId="0" applyFont="1" applyBorder="1" applyAlignment="1">
      <alignment horizontal="center" vertical="center" textRotation="90" wrapText="1"/>
    </xf>
    <xf numFmtId="0" fontId="91" fillId="0" borderId="51" xfId="0" applyFont="1" applyBorder="1" applyAlignment="1">
      <alignment horizontal="center" vertical="center" textRotation="90" wrapText="1"/>
    </xf>
    <xf numFmtId="0" fontId="92" fillId="52" borderId="25" xfId="0" applyFont="1" applyFill="1" applyBorder="1" applyAlignment="1">
      <alignment horizontal="center" vertical="center" textRotation="90" wrapText="1"/>
    </xf>
    <xf numFmtId="0" fontId="92" fillId="52" borderId="49" xfId="0" applyFont="1" applyFill="1" applyBorder="1" applyAlignment="1">
      <alignment horizontal="center" vertical="center" textRotation="90" wrapText="1"/>
    </xf>
    <xf numFmtId="0" fontId="92" fillId="52" borderId="51" xfId="0" applyFont="1" applyFill="1" applyBorder="1" applyAlignment="1">
      <alignment horizontal="center" vertical="center" textRotation="90" wrapText="1"/>
    </xf>
    <xf numFmtId="0" fontId="15" fillId="0" borderId="25" xfId="0" applyFont="1" applyBorder="1" applyAlignment="1">
      <alignment horizontal="center" vertical="center" textRotation="90" wrapText="1"/>
    </xf>
    <xf numFmtId="0" fontId="15" fillId="0" borderId="49" xfId="0" applyFont="1" applyBorder="1" applyAlignment="1">
      <alignment horizontal="center" vertical="center" textRotation="90" wrapText="1"/>
    </xf>
    <xf numFmtId="0" fontId="15" fillId="0" borderId="51" xfId="0" applyFont="1" applyBorder="1" applyAlignment="1">
      <alignment horizontal="center" vertical="center" textRotation="90" wrapText="1"/>
    </xf>
    <xf numFmtId="0" fontId="93" fillId="0" borderId="25" xfId="0" applyFont="1" applyBorder="1" applyAlignment="1">
      <alignment horizontal="center" vertical="center" textRotation="90" wrapText="1"/>
    </xf>
    <xf numFmtId="0" fontId="93" fillId="0" borderId="49" xfId="0" applyFont="1" applyBorder="1" applyAlignment="1">
      <alignment horizontal="center" vertical="center" textRotation="90" wrapText="1"/>
    </xf>
    <xf numFmtId="0" fontId="93" fillId="0" borderId="51" xfId="0" applyFont="1" applyBorder="1" applyAlignment="1">
      <alignment horizontal="center" vertical="center" textRotation="90" wrapText="1"/>
    </xf>
    <xf numFmtId="0" fontId="78" fillId="2" borderId="106" xfId="0" applyFont="1" applyFill="1" applyBorder="1" applyAlignment="1">
      <alignment horizontal="right" vertical="center" wrapText="1" readingOrder="2"/>
    </xf>
    <xf numFmtId="0" fontId="78" fillId="2" borderId="107" xfId="0" applyFont="1" applyFill="1" applyBorder="1" applyAlignment="1">
      <alignment horizontal="right" vertical="center" wrapText="1" readingOrder="2"/>
    </xf>
    <xf numFmtId="49" fontId="78" fillId="2" borderId="106" xfId="0" applyNumberFormat="1" applyFont="1" applyFill="1" applyBorder="1" applyAlignment="1">
      <alignment horizontal="right" vertical="center" wrapText="1" readingOrder="2"/>
    </xf>
    <xf numFmtId="49" fontId="78" fillId="2" borderId="107" xfId="0" applyNumberFormat="1" applyFont="1" applyFill="1" applyBorder="1" applyAlignment="1">
      <alignment horizontal="right" vertical="center" wrapText="1" readingOrder="2"/>
    </xf>
    <xf numFmtId="49" fontId="78" fillId="13" borderId="91" xfId="0" applyNumberFormat="1" applyFont="1" applyFill="1" applyBorder="1" applyAlignment="1">
      <alignment horizontal="center" vertical="center" textRotation="90" wrapText="1" readingOrder="2"/>
    </xf>
    <xf numFmtId="49" fontId="78" fillId="13" borderId="44" xfId="0" applyNumberFormat="1" applyFont="1" applyFill="1" applyBorder="1" applyAlignment="1">
      <alignment horizontal="center" vertical="center" textRotation="90" wrapText="1" readingOrder="2"/>
    </xf>
    <xf numFmtId="0" fontId="18" fillId="13" borderId="68" xfId="0" applyFont="1" applyFill="1" applyBorder="1" applyAlignment="1">
      <alignment horizontal="center" textRotation="90" wrapText="1" readingOrder="2"/>
    </xf>
    <xf numFmtId="0" fontId="18" fillId="13" borderId="69" xfId="0" applyFont="1" applyFill="1" applyBorder="1" applyAlignment="1">
      <alignment horizontal="center" textRotation="90" wrapText="1" readingOrder="2"/>
    </xf>
    <xf numFmtId="49" fontId="78" fillId="2" borderId="98" xfId="0" applyNumberFormat="1" applyFont="1" applyFill="1" applyBorder="1" applyAlignment="1">
      <alignment horizontal="right" vertical="top" wrapText="1" readingOrder="2"/>
    </xf>
    <xf numFmtId="49" fontId="78" fillId="2" borderId="99" xfId="0" applyNumberFormat="1" applyFont="1" applyFill="1" applyBorder="1" applyAlignment="1">
      <alignment horizontal="right" vertical="top" wrapText="1" readingOrder="2"/>
    </xf>
    <xf numFmtId="0" fontId="79" fillId="2" borderId="99" xfId="0" applyFont="1" applyFill="1" applyBorder="1" applyAlignment="1">
      <alignment horizontal="center" readingOrder="2"/>
    </xf>
    <xf numFmtId="0" fontId="79" fillId="2" borderId="100" xfId="0" applyFont="1" applyFill="1" applyBorder="1" applyAlignment="1">
      <alignment horizontal="center" readingOrder="2"/>
    </xf>
    <xf numFmtId="49" fontId="80" fillId="6" borderId="101" xfId="0" applyNumberFormat="1" applyFont="1" applyFill="1" applyBorder="1" applyAlignment="1">
      <alignment horizontal="right" vertical="center" wrapText="1" readingOrder="2"/>
    </xf>
    <xf numFmtId="49" fontId="80" fillId="6" borderId="102" xfId="0" applyNumberFormat="1" applyFont="1" applyFill="1" applyBorder="1" applyAlignment="1">
      <alignment horizontal="right" vertical="center" wrapText="1" readingOrder="2"/>
    </xf>
    <xf numFmtId="49" fontId="78" fillId="13" borderId="66" xfId="0" applyNumberFormat="1" applyFont="1" applyFill="1" applyBorder="1" applyAlignment="1">
      <alignment horizontal="center" vertical="center" wrapText="1" readingOrder="2"/>
    </xf>
    <xf numFmtId="49" fontId="78" fillId="13" borderId="67" xfId="0" applyNumberFormat="1" applyFont="1" applyFill="1" applyBorder="1" applyAlignment="1">
      <alignment horizontal="center" vertical="center" wrapText="1" readingOrder="2"/>
    </xf>
    <xf numFmtId="0" fontId="0" fillId="13" borderId="44" xfId="0" applyFill="1" applyBorder="1" applyAlignment="1">
      <alignment horizontal="center" vertical="center" textRotation="90" wrapText="1" readingOrder="2"/>
    </xf>
    <xf numFmtId="49" fontId="80" fillId="6" borderId="101" xfId="0" applyNumberFormat="1" applyFont="1" applyFill="1" applyBorder="1" applyAlignment="1">
      <alignment horizontal="right" wrapText="1" readingOrder="2"/>
    </xf>
    <xf numFmtId="49" fontId="80" fillId="6" borderId="102" xfId="0" applyNumberFormat="1" applyFont="1" applyFill="1" applyBorder="1" applyAlignment="1">
      <alignment horizontal="right" wrapText="1" readingOrder="2"/>
    </xf>
    <xf numFmtId="49" fontId="78" fillId="13" borderId="92" xfId="0" applyNumberFormat="1" applyFont="1" applyFill="1" applyBorder="1" applyAlignment="1">
      <alignment horizontal="center" vertical="center" wrapText="1" readingOrder="2"/>
    </xf>
    <xf numFmtId="49" fontId="78" fillId="13" borderId="93" xfId="0" applyNumberFormat="1" applyFont="1" applyFill="1" applyBorder="1" applyAlignment="1">
      <alignment horizontal="center" vertical="center" wrapText="1" readingOrder="2"/>
    </xf>
    <xf numFmtId="49" fontId="78" fillId="13" borderId="50" xfId="0" applyNumberFormat="1" applyFont="1" applyFill="1" applyBorder="1" applyAlignment="1">
      <alignment horizontal="center" vertical="center" wrapText="1" readingOrder="2"/>
    </xf>
    <xf numFmtId="49" fontId="78" fillId="13" borderId="94" xfId="0" applyNumberFormat="1" applyFont="1" applyFill="1" applyBorder="1" applyAlignment="1">
      <alignment horizontal="center" vertical="center" wrapText="1" readingOrder="2"/>
    </xf>
    <xf numFmtId="49" fontId="78" fillId="13" borderId="91" xfId="0" applyNumberFormat="1" applyFont="1" applyFill="1" applyBorder="1" applyAlignment="1">
      <alignment horizontal="center" vertical="center" wrapText="1" readingOrder="2"/>
    </xf>
    <xf numFmtId="49" fontId="78" fillId="13" borderId="44" xfId="0" applyNumberFormat="1" applyFont="1" applyFill="1" applyBorder="1" applyAlignment="1">
      <alignment horizontal="center" vertical="center" wrapText="1" readingOrder="2"/>
    </xf>
    <xf numFmtId="0" fontId="0" fillId="0" borderId="0" xfId="0" applyAlignment="1">
      <alignment horizontal="right" wrapText="1" readingOrder="2"/>
    </xf>
    <xf numFmtId="0" fontId="0" fillId="0" borderId="30" xfId="0" applyBorder="1" applyAlignment="1">
      <alignment horizontal="left" readingOrder="2"/>
    </xf>
    <xf numFmtId="0" fontId="73" fillId="2" borderId="41" xfId="0" applyFont="1" applyFill="1" applyBorder="1" applyAlignment="1">
      <alignment horizontal="right" vertical="center" wrapText="1" readingOrder="2"/>
    </xf>
    <xf numFmtId="0" fontId="73" fillId="2" borderId="109" xfId="0" applyFont="1" applyFill="1" applyBorder="1" applyAlignment="1">
      <alignment horizontal="right" vertical="center" wrapText="1" readingOrder="2"/>
    </xf>
    <xf numFmtId="0" fontId="73" fillId="2" borderId="118" xfId="0" applyFont="1" applyFill="1" applyBorder="1" applyAlignment="1">
      <alignment horizontal="right" vertical="center" wrapText="1" readingOrder="2"/>
    </xf>
    <xf numFmtId="0" fontId="73" fillId="0" borderId="121" xfId="0" applyFont="1" applyBorder="1" applyAlignment="1">
      <alignment horizontal="right" vertical="center" wrapText="1" readingOrder="2"/>
    </xf>
    <xf numFmtId="0" fontId="73" fillId="0" borderId="122" xfId="0" applyFont="1" applyBorder="1" applyAlignment="1">
      <alignment horizontal="right" vertical="center" wrapText="1" readingOrder="2"/>
    </xf>
    <xf numFmtId="0" fontId="73" fillId="0" borderId="123" xfId="0" applyFont="1" applyBorder="1" applyAlignment="1">
      <alignment horizontal="right" vertical="center" wrapText="1" readingOrder="2"/>
    </xf>
    <xf numFmtId="0" fontId="73" fillId="2" borderId="22" xfId="0" applyFont="1" applyFill="1" applyBorder="1" applyAlignment="1">
      <alignment horizontal="right" vertical="center" wrapText="1" readingOrder="2"/>
    </xf>
    <xf numFmtId="0" fontId="67" fillId="0" borderId="1" xfId="0" applyFont="1" applyBorder="1" applyAlignment="1">
      <alignment horizontal="center" vertical="center" wrapText="1" readingOrder="2"/>
    </xf>
    <xf numFmtId="0" fontId="67" fillId="0" borderId="110" xfId="0" applyFont="1" applyBorder="1" applyAlignment="1">
      <alignment horizontal="center" vertical="center" wrapText="1" readingOrder="2"/>
    </xf>
    <xf numFmtId="0" fontId="88" fillId="0" borderId="1" xfId="0" applyFont="1" applyBorder="1" applyAlignment="1">
      <alignment horizontal="right" vertical="center" wrapText="1" readingOrder="2"/>
    </xf>
    <xf numFmtId="0" fontId="88" fillId="0" borderId="26" xfId="0" applyFont="1" applyBorder="1" applyAlignment="1">
      <alignment horizontal="right" vertical="center" wrapText="1" readingOrder="2"/>
    </xf>
    <xf numFmtId="0" fontId="87" fillId="0" borderId="1" xfId="0" applyFont="1" applyBorder="1" applyAlignment="1">
      <alignment vertical="center" wrapText="1"/>
    </xf>
    <xf numFmtId="0" fontId="87" fillId="0" borderId="110" xfId="0" applyFont="1" applyBorder="1" applyAlignment="1">
      <alignment vertical="center" wrapText="1"/>
    </xf>
    <xf numFmtId="0" fontId="0" fillId="0" borderId="114" xfId="0" applyBorder="1" applyAlignment="1">
      <alignment vertical="center" wrapText="1"/>
    </xf>
    <xf numFmtId="0" fontId="0" fillId="0" borderId="110" xfId="0" applyBorder="1" applyAlignment="1">
      <alignment vertical="center" wrapText="1"/>
    </xf>
    <xf numFmtId="0" fontId="46" fillId="0" borderId="29" xfId="0" applyFont="1" applyBorder="1" applyAlignment="1">
      <alignment vertical="center" wrapText="1"/>
    </xf>
    <xf numFmtId="0" fontId="46" fillId="0" borderId="108" xfId="0" applyFont="1" applyBorder="1" applyAlignment="1">
      <alignment vertical="center" wrapText="1"/>
    </xf>
    <xf numFmtId="0" fontId="0" fillId="0" borderId="119" xfId="0" applyBorder="1" applyAlignment="1">
      <alignment vertical="center" wrapText="1"/>
    </xf>
    <xf numFmtId="0" fontId="0" fillId="0" borderId="108" xfId="0" applyBorder="1" applyAlignment="1">
      <alignment vertical="center" wrapText="1"/>
    </xf>
    <xf numFmtId="0" fontId="46" fillId="0" borderId="31" xfId="0" applyFont="1" applyBorder="1" applyAlignment="1">
      <alignment vertical="center" wrapText="1"/>
    </xf>
    <xf numFmtId="0" fontId="46" fillId="0" borderId="0" xfId="0" applyFont="1" applyBorder="1" applyAlignment="1">
      <alignment horizontal="center" vertical="center" wrapText="1" readingOrder="2"/>
    </xf>
    <xf numFmtId="0" fontId="73" fillId="2" borderId="1" xfId="0" applyFont="1" applyFill="1" applyBorder="1" applyAlignment="1">
      <alignment horizontal="right" vertical="center" wrapText="1" readingOrder="2"/>
    </xf>
    <xf numFmtId="0" fontId="73" fillId="2" borderId="0" xfId="0" applyFont="1" applyFill="1" applyBorder="1" applyAlignment="1">
      <alignment horizontal="right" vertical="center" wrapText="1" readingOrder="2"/>
    </xf>
    <xf numFmtId="0" fontId="73" fillId="2" borderId="110" xfId="0" applyFont="1" applyFill="1" applyBorder="1" applyAlignment="1">
      <alignment horizontal="right" vertical="center" wrapText="1" readingOrder="2"/>
    </xf>
    <xf numFmtId="0" fontId="86" fillId="0" borderId="1" xfId="0" applyFont="1" applyBorder="1" applyAlignment="1">
      <alignment horizontal="right" vertical="center" wrapText="1" readingOrder="2"/>
    </xf>
    <xf numFmtId="0" fontId="86" fillId="0" borderId="0" xfId="0" applyFont="1" applyBorder="1" applyAlignment="1">
      <alignment horizontal="right" vertical="center" wrapText="1" readingOrder="2"/>
    </xf>
    <xf numFmtId="0" fontId="86" fillId="0" borderId="110" xfId="0" applyFont="1" applyBorder="1" applyAlignment="1">
      <alignment horizontal="right" vertical="center" wrapText="1" readingOrder="2"/>
    </xf>
    <xf numFmtId="0" fontId="87" fillId="0" borderId="29" xfId="0" applyFont="1" applyBorder="1" applyAlignment="1">
      <alignment vertical="center" wrapText="1"/>
    </xf>
    <xf numFmtId="0" fontId="87" fillId="0" borderId="30" xfId="0" applyFont="1" applyBorder="1" applyAlignment="1">
      <alignment vertical="center" wrapText="1"/>
    </xf>
    <xf numFmtId="0" fontId="87" fillId="0" borderId="108" xfId="0" applyFont="1" applyBorder="1" applyAlignment="1">
      <alignment vertical="center" wrapText="1"/>
    </xf>
    <xf numFmtId="0" fontId="73" fillId="2" borderId="21" xfId="0" applyFont="1" applyFill="1" applyBorder="1" applyAlignment="1">
      <alignment horizontal="right" vertical="center" wrapText="1" readingOrder="2"/>
    </xf>
    <xf numFmtId="0" fontId="73" fillId="2" borderId="124" xfId="0" applyFont="1" applyFill="1" applyBorder="1" applyAlignment="1">
      <alignment horizontal="right" vertical="center" wrapText="1" readingOrder="2"/>
    </xf>
    <xf numFmtId="0" fontId="73" fillId="2" borderId="125" xfId="0" applyFont="1" applyFill="1" applyBorder="1" applyAlignment="1">
      <alignment horizontal="right" vertical="center" wrapText="1" readingOrder="2"/>
    </xf>
    <xf numFmtId="0" fontId="73" fillId="2" borderId="126" xfId="0" applyFont="1" applyFill="1" applyBorder="1" applyAlignment="1">
      <alignment horizontal="right" vertical="center" wrapText="1" readingOrder="2"/>
    </xf>
    <xf numFmtId="0" fontId="73" fillId="2" borderId="29" xfId="0" applyFont="1" applyFill="1" applyBorder="1" applyAlignment="1">
      <alignment horizontal="right" vertical="center" wrapText="1" readingOrder="2"/>
    </xf>
    <xf numFmtId="0" fontId="73" fillId="2" borderId="30" xfId="0" applyFont="1" applyFill="1" applyBorder="1" applyAlignment="1">
      <alignment horizontal="right" vertical="center" wrapText="1" readingOrder="2"/>
    </xf>
    <xf numFmtId="0" fontId="73" fillId="2" borderId="108" xfId="0" applyFont="1" applyFill="1" applyBorder="1" applyAlignment="1">
      <alignment horizontal="right" vertical="center" wrapText="1" readingOrder="2"/>
    </xf>
    <xf numFmtId="0" fontId="86" fillId="0" borderId="111" xfId="0" applyFont="1" applyBorder="1" applyAlignment="1">
      <alignment horizontal="right" vertical="center" wrapText="1" readingOrder="2"/>
    </xf>
    <xf numFmtId="0" fontId="86" fillId="0" borderId="112" xfId="0" applyFont="1" applyBorder="1" applyAlignment="1">
      <alignment horizontal="right" vertical="center" wrapText="1" readingOrder="2"/>
    </xf>
    <xf numFmtId="0" fontId="86" fillId="0" borderId="113" xfId="0" applyFont="1" applyBorder="1" applyAlignment="1">
      <alignment horizontal="right" vertical="center" wrapText="1" readingOrder="2"/>
    </xf>
    <xf numFmtId="0" fontId="86" fillId="0" borderId="115" xfId="0" applyFont="1" applyBorder="1" applyAlignment="1">
      <alignment horizontal="right" vertical="center" wrapText="1" readingOrder="2"/>
    </xf>
    <xf numFmtId="0" fontId="86" fillId="0" borderId="116" xfId="0" applyFont="1" applyBorder="1" applyAlignment="1">
      <alignment horizontal="right" vertical="center" wrapText="1" readingOrder="2"/>
    </xf>
    <xf numFmtId="0" fontId="86" fillId="0" borderId="117" xfId="0" applyFont="1" applyBorder="1" applyAlignment="1">
      <alignment horizontal="right" vertical="center" wrapText="1" readingOrder="2"/>
    </xf>
    <xf numFmtId="0" fontId="86" fillId="0" borderId="29" xfId="0" applyFont="1" applyBorder="1" applyAlignment="1">
      <alignment horizontal="right" vertical="center" wrapText="1" readingOrder="2"/>
    </xf>
    <xf numFmtId="0" fontId="86" fillId="0" borderId="30" xfId="0" applyFont="1" applyBorder="1" applyAlignment="1">
      <alignment horizontal="right" vertical="center" wrapText="1" readingOrder="2"/>
    </xf>
    <xf numFmtId="0" fontId="86" fillId="0" borderId="108" xfId="0" applyFont="1" applyBorder="1" applyAlignment="1">
      <alignment horizontal="right" vertical="center" wrapText="1" readingOrder="2"/>
    </xf>
    <xf numFmtId="0" fontId="86" fillId="0" borderId="41" xfId="0" applyFont="1" applyBorder="1" applyAlignment="1">
      <alignment horizontal="right" vertical="center" wrapText="1" readingOrder="2"/>
    </xf>
    <xf numFmtId="0" fontId="86" fillId="0" borderId="21" xfId="0" applyFont="1" applyBorder="1" applyAlignment="1">
      <alignment horizontal="right" vertical="center" wrapText="1" readingOrder="2"/>
    </xf>
    <xf numFmtId="0" fontId="86" fillId="0" borderId="109" xfId="0" applyFont="1" applyBorder="1" applyAlignment="1">
      <alignment horizontal="right" vertical="center" wrapText="1" readingOrder="2"/>
    </xf>
    <xf numFmtId="0" fontId="87" fillId="0" borderId="1" xfId="0" applyFont="1" applyBorder="1" applyAlignment="1">
      <alignment horizontal="right" vertical="center" wrapText="1" readingOrder="2"/>
    </xf>
    <xf numFmtId="0" fontId="87" fillId="0" borderId="0" xfId="0" applyFont="1" applyBorder="1" applyAlignment="1">
      <alignment horizontal="right" vertical="center" wrapText="1" readingOrder="2"/>
    </xf>
    <xf numFmtId="0" fontId="87" fillId="0" borderId="110" xfId="0" applyFont="1" applyBorder="1" applyAlignment="1">
      <alignment horizontal="right" vertical="center" wrapText="1" readingOrder="2"/>
    </xf>
    <xf numFmtId="0" fontId="90" fillId="0" borderId="1" xfId="0" applyFont="1" applyBorder="1" applyAlignment="1">
      <alignment horizontal="right" vertical="center" wrapText="1" readingOrder="2"/>
    </xf>
    <xf numFmtId="0" fontId="90" fillId="0" borderId="0" xfId="0" applyFont="1" applyBorder="1" applyAlignment="1">
      <alignment horizontal="right" vertical="center" wrapText="1" readingOrder="2"/>
    </xf>
    <xf numFmtId="0" fontId="90" fillId="0" borderId="110" xfId="0" applyFont="1" applyBorder="1" applyAlignment="1">
      <alignment horizontal="right" vertical="center" wrapText="1" readingOrder="2"/>
    </xf>
    <xf numFmtId="0" fontId="90" fillId="0" borderId="111" xfId="0" applyFont="1" applyBorder="1" applyAlignment="1">
      <alignment horizontal="right" vertical="center" wrapText="1" readingOrder="2"/>
    </xf>
    <xf numFmtId="0" fontId="90" fillId="0" borderId="112" xfId="0" applyFont="1" applyBorder="1" applyAlignment="1">
      <alignment horizontal="right" vertical="center" wrapText="1" readingOrder="2"/>
    </xf>
    <xf numFmtId="0" fontId="90" fillId="0" borderId="113" xfId="0" applyFont="1" applyBorder="1" applyAlignment="1">
      <alignment horizontal="right" vertical="center" wrapText="1" readingOrder="2"/>
    </xf>
    <xf numFmtId="0" fontId="73" fillId="2" borderId="120" xfId="0" applyFont="1" applyFill="1" applyBorder="1" applyAlignment="1">
      <alignment horizontal="right" vertical="center" wrapText="1" readingOrder="2"/>
    </xf>
    <xf numFmtId="0" fontId="73" fillId="2" borderId="116" xfId="0" applyFont="1" applyFill="1" applyBorder="1" applyAlignment="1">
      <alignment horizontal="right" vertical="center" wrapText="1" readingOrder="2"/>
    </xf>
    <xf numFmtId="0" fontId="73" fillId="2" borderId="117" xfId="0" applyFont="1" applyFill="1" applyBorder="1" applyAlignment="1">
      <alignment horizontal="right" vertical="center" wrapText="1" readingOrder="2"/>
    </xf>
    <xf numFmtId="0" fontId="73" fillId="2" borderId="115" xfId="0" applyFont="1" applyFill="1" applyBorder="1" applyAlignment="1">
      <alignment horizontal="right" vertical="center" wrapText="1" readingOrder="2"/>
    </xf>
    <xf numFmtId="0" fontId="89" fillId="0" borderId="29" xfId="0" applyFont="1" applyBorder="1" applyAlignment="1">
      <alignment horizontal="right" vertical="center" wrapText="1" readingOrder="2"/>
    </xf>
    <xf numFmtId="0" fontId="89" fillId="0" borderId="30" xfId="0" applyFont="1" applyBorder="1" applyAlignment="1">
      <alignment horizontal="right" vertical="center" wrapText="1" readingOrder="2"/>
    </xf>
    <xf numFmtId="0" fontId="89" fillId="0" borderId="108" xfId="0" applyFont="1" applyBorder="1" applyAlignment="1">
      <alignment horizontal="right" vertical="center" wrapText="1" readingOrder="2"/>
    </xf>
    <xf numFmtId="0" fontId="57" fillId="2" borderId="65" xfId="0" applyFont="1" applyFill="1" applyBorder="1" applyAlignment="1">
      <alignment horizontal="center" vertical="center"/>
    </xf>
    <xf numFmtId="0" fontId="33" fillId="0" borderId="1" xfId="0" applyFont="1" applyBorder="1" applyAlignment="1">
      <alignment horizontal="left" wrapText="1"/>
    </xf>
    <xf numFmtId="0" fontId="33" fillId="0" borderId="0" xfId="0" applyFont="1" applyAlignment="1">
      <alignment horizontal="left" wrapText="1"/>
    </xf>
    <xf numFmtId="0" fontId="31" fillId="0" borderId="0" xfId="0" applyFont="1" applyAlignment="1">
      <alignment horizontal="left" wrapText="1"/>
    </xf>
    <xf numFmtId="0" fontId="32" fillId="0" borderId="0" xfId="0" applyFont="1" applyAlignment="1">
      <alignment horizontal="left" wrapText="1"/>
    </xf>
    <xf numFmtId="0" fontId="7" fillId="7" borderId="52" xfId="0" applyFont="1" applyFill="1" applyBorder="1" applyAlignment="1">
      <alignment horizontal="center"/>
    </xf>
    <xf numFmtId="0" fontId="7" fillId="7" borderId="40" xfId="0" applyFont="1" applyFill="1" applyBorder="1" applyAlignment="1">
      <alignment horizontal="center"/>
    </xf>
    <xf numFmtId="0" fontId="7" fillId="7" borderId="46" xfId="0" applyFont="1" applyFill="1" applyBorder="1" applyAlignment="1">
      <alignment horizontal="center"/>
    </xf>
    <xf numFmtId="0" fontId="7" fillId="7" borderId="50" xfId="0" applyFont="1" applyFill="1" applyBorder="1" applyAlignment="1">
      <alignment horizontal="center"/>
    </xf>
    <xf numFmtId="0" fontId="7" fillId="7" borderId="45" xfId="0" applyFont="1" applyFill="1" applyBorder="1" applyAlignment="1">
      <alignment horizontal="center"/>
    </xf>
    <xf numFmtId="0" fontId="7" fillId="7" borderId="53" xfId="0" applyFont="1" applyFill="1" applyBorder="1" applyAlignment="1">
      <alignment horizontal="center"/>
    </xf>
    <xf numFmtId="0" fontId="33" fillId="0" borderId="26" xfId="0" applyFont="1" applyBorder="1" applyAlignment="1">
      <alignment horizontal="left" wrapText="1"/>
    </xf>
    <xf numFmtId="0" fontId="30" fillId="0" borderId="30" xfId="0" applyFont="1" applyBorder="1" applyAlignment="1">
      <alignment horizontal="left"/>
    </xf>
    <xf numFmtId="0" fontId="37" fillId="0" borderId="0" xfId="0" applyFont="1" applyAlignment="1">
      <alignment horizontal="left"/>
    </xf>
    <xf numFmtId="0" fontId="38" fillId="0" borderId="0" xfId="0" applyFont="1" applyAlignment="1">
      <alignment horizontal="left" wrapText="1"/>
    </xf>
    <xf numFmtId="0" fontId="31" fillId="0" borderId="30" xfId="0" applyFont="1" applyBorder="1" applyAlignment="1">
      <alignment horizontal="left" wrapText="1"/>
    </xf>
    <xf numFmtId="0" fontId="31" fillId="0" borderId="31" xfId="0" applyFont="1" applyBorder="1" applyAlignment="1">
      <alignment horizontal="left" wrapText="1"/>
    </xf>
    <xf numFmtId="0" fontId="39" fillId="0" borderId="0" xfId="0" applyFont="1" applyAlignment="1">
      <alignment horizontal="left"/>
    </xf>
    <xf numFmtId="0" fontId="33" fillId="0" borderId="41" xfId="0" applyFont="1" applyBorder="1" applyAlignment="1">
      <alignment horizontal="left" wrapText="1"/>
    </xf>
    <xf numFmtId="0" fontId="33" fillId="0" borderId="21" xfId="0" applyFont="1" applyBorder="1" applyAlignment="1">
      <alignment horizontal="left" wrapText="1"/>
    </xf>
    <xf numFmtId="0" fontId="33" fillId="0" borderId="22" xfId="0" applyFont="1" applyBorder="1" applyAlignment="1">
      <alignment horizontal="left" wrapText="1"/>
    </xf>
    <xf numFmtId="0" fontId="30" fillId="0" borderId="0" xfId="0" applyFont="1" applyAlignment="1">
      <alignment horizontal="left"/>
    </xf>
    <xf numFmtId="0" fontId="10" fillId="0" borderId="0" xfId="0" applyFont="1" applyAlignment="1">
      <alignment horizontal="center" textRotation="45" wrapText="1"/>
    </xf>
    <xf numFmtId="0" fontId="21" fillId="19" borderId="41" xfId="0" applyFont="1" applyFill="1" applyBorder="1" applyAlignment="1">
      <alignment horizontal="left" wrapText="1"/>
    </xf>
    <xf numFmtId="0" fontId="21" fillId="19" borderId="21" xfId="0" applyFont="1" applyFill="1" applyBorder="1" applyAlignment="1">
      <alignment horizontal="left" wrapText="1"/>
    </xf>
    <xf numFmtId="0" fontId="21" fillId="19" borderId="22" xfId="0" applyFont="1" applyFill="1" applyBorder="1" applyAlignment="1">
      <alignment horizontal="left" wrapText="1"/>
    </xf>
    <xf numFmtId="0" fontId="21" fillId="19" borderId="1" xfId="0" applyFont="1" applyFill="1" applyBorder="1" applyAlignment="1">
      <alignment horizontal="left" wrapText="1"/>
    </xf>
    <xf numFmtId="0" fontId="21" fillId="19" borderId="0" xfId="0" applyFont="1" applyFill="1" applyAlignment="1">
      <alignment horizontal="left" wrapText="1"/>
    </xf>
    <xf numFmtId="0" fontId="21" fillId="19" borderId="26" xfId="0" applyFont="1" applyFill="1" applyBorder="1" applyAlignment="1">
      <alignment horizontal="left" wrapText="1"/>
    </xf>
    <xf numFmtId="0" fontId="21" fillId="19" borderId="29" xfId="0" applyFont="1" applyFill="1" applyBorder="1" applyAlignment="1">
      <alignment horizontal="left" wrapText="1"/>
    </xf>
    <xf numFmtId="0" fontId="21" fillId="19" borderId="30" xfId="0" applyFont="1" applyFill="1" applyBorder="1" applyAlignment="1">
      <alignment horizontal="left" wrapText="1"/>
    </xf>
    <xf numFmtId="0" fontId="21" fillId="19" borderId="31" xfId="0" applyFont="1" applyFill="1" applyBorder="1" applyAlignment="1">
      <alignment horizontal="left" wrapText="1"/>
    </xf>
    <xf numFmtId="0" fontId="21" fillId="19" borderId="0" xfId="0" applyFont="1" applyFill="1" applyAlignment="1">
      <alignment horizontal="center"/>
    </xf>
    <xf numFmtId="0" fontId="28" fillId="0" borderId="0" xfId="0" applyFont="1" applyAlignment="1">
      <alignment horizontal="left"/>
    </xf>
    <xf numFmtId="10" fontId="10" fillId="16" borderId="0" xfId="0" applyNumberFormat="1" applyFont="1" applyFill="1" applyAlignment="1">
      <alignment horizontal="center" vertical="center" wrapText="1"/>
    </xf>
    <xf numFmtId="0" fontId="25" fillId="0" borderId="0" xfId="0" applyFont="1" applyAlignment="1">
      <alignment horizontal="left" vertical="center" wrapText="1"/>
    </xf>
    <xf numFmtId="0" fontId="26" fillId="25" borderId="0" xfId="0" applyFont="1" applyFill="1" applyAlignment="1">
      <alignment horizontal="center" textRotation="90"/>
    </xf>
    <xf numFmtId="9" fontId="10" fillId="23" borderId="0" xfId="0" applyNumberFormat="1" applyFont="1" applyFill="1" applyAlignment="1">
      <alignment horizontal="center" vertical="center" wrapText="1"/>
    </xf>
    <xf numFmtId="0" fontId="6" fillId="19" borderId="32" xfId="0" applyFont="1" applyFill="1" applyBorder="1" applyAlignment="1" applyProtection="1">
      <alignment horizontal="center"/>
      <protection locked="0"/>
    </xf>
    <xf numFmtId="0" fontId="6" fillId="19" borderId="47" xfId="0" applyFont="1" applyFill="1" applyBorder="1" applyAlignment="1" applyProtection="1">
      <alignment horizontal="center"/>
      <protection locked="0"/>
    </xf>
    <xf numFmtId="0" fontId="6" fillId="19" borderId="42" xfId="0" applyFont="1" applyFill="1" applyBorder="1" applyAlignment="1" applyProtection="1">
      <alignment horizontal="center"/>
      <protection locked="0"/>
    </xf>
    <xf numFmtId="0" fontId="10" fillId="0" borderId="0" xfId="0" applyFont="1" applyAlignment="1">
      <alignment horizontal="left" wrapText="1"/>
    </xf>
    <xf numFmtId="0" fontId="23" fillId="0" borderId="0" xfId="0" applyFont="1" applyAlignment="1">
      <alignment horizontal="center" vertical="center" textRotation="90" wrapText="1"/>
    </xf>
    <xf numFmtId="0" fontId="24" fillId="0" borderId="0" xfId="0" applyFont="1" applyAlignment="1">
      <alignment horizontal="left" vertical="center" wrapText="1"/>
    </xf>
    <xf numFmtId="0" fontId="16" fillId="0" borderId="0" xfId="0" applyFont="1" applyAlignment="1">
      <alignment horizontal="center" vertical="top"/>
    </xf>
    <xf numFmtId="0" fontId="0" fillId="22" borderId="0" xfId="0" applyFill="1" applyAlignment="1">
      <alignment horizontal="center"/>
    </xf>
    <xf numFmtId="9" fontId="10" fillId="10" borderId="0" xfId="0" applyNumberFormat="1" applyFont="1" applyFill="1" applyAlignment="1">
      <alignment horizontal="center" vertical="center" wrapText="1"/>
    </xf>
    <xf numFmtId="0" fontId="0" fillId="0" borderId="0" xfId="0" applyAlignment="1">
      <alignment horizontal="center"/>
    </xf>
    <xf numFmtId="0" fontId="40" fillId="0" borderId="0" xfId="0" applyFont="1" applyAlignment="1">
      <alignment horizontal="center" vertical="center" textRotation="90" wrapText="1"/>
    </xf>
    <xf numFmtId="0" fontId="41" fillId="0" borderId="0" xfId="0" applyFont="1" applyAlignment="1">
      <alignment horizontal="left" vertical="center"/>
    </xf>
    <xf numFmtId="0" fontId="43" fillId="0" borderId="0" xfId="0" applyFont="1" applyAlignment="1">
      <alignment horizontal="left" vertical="center" wrapText="1"/>
    </xf>
    <xf numFmtId="9" fontId="10" fillId="12" borderId="0" xfId="0" applyNumberFormat="1" applyFont="1" applyFill="1" applyAlignment="1">
      <alignment horizontal="center" vertical="center"/>
    </xf>
    <xf numFmtId="0" fontId="43" fillId="0" borderId="0" xfId="0" applyFont="1" applyAlignment="1">
      <alignment horizontal="center" vertical="center" wrapText="1"/>
    </xf>
    <xf numFmtId="0" fontId="0" fillId="0" borderId="0" xfId="0" applyAlignment="1">
      <alignment horizontal="left" vertical="center" textRotation="90" wrapText="1"/>
    </xf>
    <xf numFmtId="0" fontId="16" fillId="0" borderId="0" xfId="0" applyFont="1" applyAlignment="1">
      <alignment vertical="top"/>
    </xf>
    <xf numFmtId="9" fontId="10" fillId="16" borderId="0" xfId="0" applyNumberFormat="1" applyFont="1" applyFill="1" applyAlignment="1">
      <alignment horizontal="center" vertical="center" wrapText="1"/>
    </xf>
    <xf numFmtId="0" fontId="31" fillId="0" borderId="0" xfId="0" applyFont="1" applyAlignment="1">
      <alignment horizontal="center" wrapText="1"/>
    </xf>
    <xf numFmtId="0" fontId="6" fillId="19" borderId="32" xfId="0" applyFont="1" applyFill="1" applyBorder="1" applyAlignment="1">
      <alignment horizontal="center"/>
    </xf>
    <xf numFmtId="0" fontId="6" fillId="19" borderId="47" xfId="0" applyFont="1" applyFill="1" applyBorder="1" applyAlignment="1">
      <alignment horizontal="center"/>
    </xf>
    <xf numFmtId="0" fontId="6" fillId="19" borderId="42" xfId="0" applyFont="1" applyFill="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A3CD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CO2e</a:t>
            </a:r>
            <a:r>
              <a:rPr lang="en-US" baseline="0"/>
              <a:t> Emissions by NDC Category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1943399513603454"/>
          <c:y val="0.22288601813879949"/>
          <c:w val="0.3250078221665979"/>
          <c:h val="0.58240589330991199"/>
        </c:manualLayout>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3633-4AE1-8E82-5B59EC1C4B39}"/>
              </c:ext>
            </c:extLst>
          </c:dPt>
          <c:dPt>
            <c:idx val="1"/>
            <c:bubble3D val="0"/>
            <c:explosion val="9"/>
            <c:spPr>
              <a:solidFill>
                <a:schemeClr val="accent5"/>
              </a:solidFill>
              <a:ln w="19050">
                <a:solidFill>
                  <a:schemeClr val="lt1"/>
                </a:solidFill>
              </a:ln>
              <a:effectLst/>
            </c:spPr>
            <c:extLst>
              <c:ext xmlns:c16="http://schemas.microsoft.com/office/drawing/2014/chart" uri="{C3380CC4-5D6E-409C-BE32-E72D297353CC}">
                <c16:uniqueId val="{00000003-3633-4AE1-8E82-5B59EC1C4B39}"/>
              </c:ext>
            </c:extLst>
          </c:dPt>
          <c:dPt>
            <c:idx val="2"/>
            <c:bubble3D val="0"/>
            <c:explosion val="16"/>
            <c:spPr>
              <a:solidFill>
                <a:schemeClr val="accent4"/>
              </a:solidFill>
              <a:ln w="19050">
                <a:solidFill>
                  <a:schemeClr val="lt1"/>
                </a:solidFill>
              </a:ln>
              <a:effectLst/>
            </c:spPr>
            <c:extLst>
              <c:ext xmlns:c16="http://schemas.microsoft.com/office/drawing/2014/chart" uri="{C3380CC4-5D6E-409C-BE32-E72D297353CC}">
                <c16:uniqueId val="{00000005-3633-4AE1-8E82-5B59EC1C4B39}"/>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3633-4AE1-8E82-5B59EC1C4B39}"/>
              </c:ext>
            </c:extLst>
          </c:dPt>
          <c:dPt>
            <c:idx val="4"/>
            <c:bubble3D val="0"/>
            <c:explosion val="29"/>
            <c:spPr>
              <a:solidFill>
                <a:schemeClr val="accent5">
                  <a:lumMod val="60000"/>
                </a:schemeClr>
              </a:solidFill>
              <a:ln w="19050">
                <a:solidFill>
                  <a:schemeClr val="lt1"/>
                </a:solidFill>
              </a:ln>
              <a:effectLst/>
            </c:spPr>
            <c:extLst>
              <c:ext xmlns:c16="http://schemas.microsoft.com/office/drawing/2014/chart" uri="{C3380CC4-5D6E-409C-BE32-E72D297353CC}">
                <c16:uniqueId val="{00000009-3633-4AE1-8E82-5B59EC1C4B39}"/>
              </c:ext>
            </c:extLst>
          </c:dPt>
          <c:dPt>
            <c:idx val="5"/>
            <c:bubble3D val="0"/>
            <c:explosion val="38"/>
            <c:spPr>
              <a:solidFill>
                <a:schemeClr val="accent4">
                  <a:lumMod val="60000"/>
                </a:schemeClr>
              </a:solidFill>
              <a:ln w="19050">
                <a:solidFill>
                  <a:schemeClr val="lt1"/>
                </a:solidFill>
              </a:ln>
              <a:effectLst/>
            </c:spPr>
            <c:extLst>
              <c:ext xmlns:c16="http://schemas.microsoft.com/office/drawing/2014/chart" uri="{C3380CC4-5D6E-409C-BE32-E72D297353CC}">
                <c16:uniqueId val="{0000000B-3633-4AE1-8E82-5B59EC1C4B39}"/>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D-3633-4AE1-8E82-5B59EC1C4B39}"/>
              </c:ext>
            </c:extLst>
          </c:dPt>
          <c:dLbls>
            <c:dLbl>
              <c:idx val="1"/>
              <c:layout>
                <c:manualLayout>
                  <c:x val="-7.0417277032695826E-3"/>
                  <c:y val="-0.15778825027070575"/>
                </c:manualLayout>
              </c:layout>
              <c:spPr>
                <a:xfrm>
                  <a:off x="3734393" y="1175866"/>
                  <a:ext cx="1438907" cy="461088"/>
                </a:xfrm>
                <a:solidFill>
                  <a:sysClr val="window" lastClr="FFFFFF"/>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55642"/>
                        <a:gd name="adj2" fmla="val 92283"/>
                      </a:avLst>
                    </a:prstGeom>
                    <a:noFill/>
                    <a:ln>
                      <a:noFill/>
                    </a:ln>
                  </c15:spPr>
                  <c15:layout>
                    <c:manualLayout>
                      <c:w val="0.25580386983914782"/>
                      <c:h val="0.14688929687223742"/>
                    </c:manualLayout>
                  </c15:layout>
                </c:ext>
                <c:ext xmlns:c16="http://schemas.microsoft.com/office/drawing/2014/chart" uri="{C3380CC4-5D6E-409C-BE32-E72D297353CC}">
                  <c16:uniqueId val="{00000003-3633-4AE1-8E82-5B59EC1C4B39}"/>
                </c:ext>
              </c:extLst>
            </c:dLbl>
            <c:dLbl>
              <c:idx val="2"/>
              <c:layout>
                <c:manualLayout>
                  <c:x val="6.3217328232332573E-2"/>
                  <c:y val="-6.877949370774361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633-4AE1-8E82-5B59EC1C4B39}"/>
                </c:ext>
              </c:extLst>
            </c:dLbl>
            <c:dLbl>
              <c:idx val="3"/>
              <c:layout>
                <c:manualLayout>
                  <c:x val="2.7093140670999591E-2"/>
                  <c:y val="6.06877885656560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633-4AE1-8E82-5B59EC1C4B39}"/>
                </c:ext>
              </c:extLst>
            </c:dLbl>
            <c:dLbl>
              <c:idx val="4"/>
              <c:layout>
                <c:manualLayout>
                  <c:x val="-3.3866425838749672E-2"/>
                  <c:y val="6.4733641136699799E-2"/>
                </c:manualLayout>
              </c:layout>
              <c:spPr>
                <a:solidFill>
                  <a:sysClr val="window" lastClr="FFFFFF"/>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51107"/>
                        <a:gd name="adj2" fmla="val -130601"/>
                      </a:avLst>
                    </a:prstGeom>
                    <a:noFill/>
                    <a:ln>
                      <a:noFill/>
                    </a:ln>
                  </c15:spPr>
                </c:ext>
                <c:ext xmlns:c16="http://schemas.microsoft.com/office/drawing/2014/chart" uri="{C3380CC4-5D6E-409C-BE32-E72D297353CC}">
                  <c16:uniqueId val="{00000009-3633-4AE1-8E82-5B59EC1C4B39}"/>
                </c:ext>
              </c:extLst>
            </c:dLbl>
            <c:dLbl>
              <c:idx val="5"/>
              <c:layout>
                <c:manualLayout>
                  <c:x val="-0.18965198469699779"/>
                  <c:y val="-3.2366820568349899E-2"/>
                </c:manualLayout>
              </c:layout>
              <c:spPr>
                <a:solidFill>
                  <a:sysClr val="window" lastClr="FFFFFF"/>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39420"/>
                        <a:gd name="adj2" fmla="val -109140"/>
                      </a:avLst>
                    </a:prstGeom>
                    <a:noFill/>
                    <a:ln>
                      <a:noFill/>
                    </a:ln>
                  </c15:spPr>
                </c:ext>
                <c:ext xmlns:c16="http://schemas.microsoft.com/office/drawing/2014/chart" uri="{C3380CC4-5D6E-409C-BE32-E72D297353CC}">
                  <c16:uniqueId val="{0000000B-3633-4AE1-8E82-5B59EC1C4B39}"/>
                </c:ext>
              </c:extLst>
            </c:dLbl>
            <c:dLbl>
              <c:idx val="6"/>
              <c:layout>
                <c:manualLayout>
                  <c:x val="5.1928519619416039E-2"/>
                  <c:y val="0.22252189140740555"/>
                </c:manualLayout>
              </c:layout>
              <c:spPr>
                <a:solidFill>
                  <a:sysClr val="window" lastClr="FFFFFF"/>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55435"/>
                        <a:gd name="adj2" fmla="val -95585"/>
                      </a:avLst>
                    </a:prstGeom>
                    <a:noFill/>
                    <a:ln>
                      <a:noFill/>
                    </a:ln>
                  </c15:spPr>
                </c:ext>
                <c:ext xmlns:c16="http://schemas.microsoft.com/office/drawing/2014/chart" uri="{C3380CC4-5D6E-409C-BE32-E72D297353CC}">
                  <c16:uniqueId val="{0000000D-3633-4AE1-8E82-5B59EC1C4B39}"/>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('3.5 (CS 1)'!$H$39,'3.5 (CS 1)'!$H$40,'3.5 (CS 1)'!$H$43,'3.5 (CS 1)'!$H$45,'3.5 (CS 1)'!$H$46,'3.5 (CS 1)'!$H$41,'3.5 (CS 1)'!$H$48)</c:f>
              <c:strCache>
                <c:ptCount val="7"/>
                <c:pt idx="0">
                  <c:v>Residential</c:v>
                </c:pt>
                <c:pt idx="1">
                  <c:v>Municipal, Street Lighting</c:v>
                </c:pt>
                <c:pt idx="2">
                  <c:v>Industry</c:v>
                </c:pt>
                <c:pt idx="3">
                  <c:v>Agriculture</c:v>
                </c:pt>
                <c:pt idx="4">
                  <c:v>Water Pumping</c:v>
                </c:pt>
                <c:pt idx="5">
                  <c:v>Municipal Vehicles</c:v>
                </c:pt>
                <c:pt idx="6">
                  <c:v>Solid Waste </c:v>
                </c:pt>
              </c:strCache>
            </c:strRef>
          </c:cat>
          <c:val>
            <c:numRef>
              <c:f>('3.5 (CS 1)'!$I$39,'3.5 (CS 1)'!$I$40,'3.5 (CS 1)'!$I$43,'3.5 (CS 1)'!$I$45,'3.5 (CS 1)'!$I$46,'3.5 (CS 1)'!$I$41,'3.5 (CS 1)'!$I$48)</c:f>
              <c:numCache>
                <c:formatCode>General</c:formatCode>
                <c:ptCount val="7"/>
                <c:pt idx="0" formatCode="_(* #,##0.00_);_(* \(#,##0.00\);_(* &quot;-&quot;??_);_(@_)">
                  <c:v>2.27</c:v>
                </c:pt>
                <c:pt idx="1">
                  <c:v>0.31</c:v>
                </c:pt>
                <c:pt idx="2">
                  <c:v>0.19</c:v>
                </c:pt>
                <c:pt idx="3">
                  <c:v>0.01</c:v>
                </c:pt>
                <c:pt idx="4">
                  <c:v>0.56000000000000005</c:v>
                </c:pt>
                <c:pt idx="5" formatCode="0.00">
                  <c:v>0.152</c:v>
                </c:pt>
                <c:pt idx="6">
                  <c:v>4.88</c:v>
                </c:pt>
              </c:numCache>
            </c:numRef>
          </c:val>
          <c:extLst>
            <c:ext xmlns:c16="http://schemas.microsoft.com/office/drawing/2014/chart" uri="{C3380CC4-5D6E-409C-BE32-E72D297353CC}">
              <c16:uniqueId val="{0000000E-3633-4AE1-8E82-5B59EC1C4B39}"/>
            </c:ext>
          </c:extLst>
        </c:ser>
        <c:dLbls>
          <c:showLegendKey val="0"/>
          <c:showVal val="0"/>
          <c:showCatName val="0"/>
          <c:showSerName val="0"/>
          <c:showPercent val="0"/>
          <c:showBubbleSize val="0"/>
          <c:showLeaderLines val="0"/>
        </c:dLbls>
        <c:firstSliceAng val="0"/>
      </c:pieChart>
      <c:spPr>
        <a:noFill/>
        <a:ln>
          <a:noFill/>
        </a:ln>
        <a:effectLst/>
      </c:spPr>
    </c:plotArea>
    <c:legend>
      <c:legendPos val="b"/>
      <c:layout>
        <c:manualLayout>
          <c:xMode val="edge"/>
          <c:yMode val="edge"/>
          <c:x val="2.7488160084194958E-2"/>
          <c:y val="0.31978960292346298"/>
          <c:w val="0.25866411616628504"/>
          <c:h val="0.490055326237481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9804077777677821"/>
          <c:y val="0.23393718089895352"/>
          <c:w val="0.34149437238625474"/>
          <c:h val="0.65771539386944078"/>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F96-4F1F-8A02-2444B7F5D7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F96-4F1F-8A02-2444B7F5D7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F96-4F1F-8A02-2444B7F5D7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F96-4F1F-8A02-2444B7F5D7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F96-4F1F-8A02-2444B7F5D75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F96-4F1F-8A02-2444B7F5D75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F96-4F1F-8A02-2444B7F5D75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F96-4F1F-8A02-2444B7F5D75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F96-4F1F-8A02-2444B7F5D756}"/>
              </c:ext>
            </c:extLst>
          </c:dPt>
          <c:cat>
            <c:strRef>
              <c:f>('3.5 (CS 2)'!$F$36,'3.5 (CS 2)'!$F$37,'3.5 (CS 2)'!$F$38,'3.5 (CS 2)'!$F$39,'3.5 (CS 2)'!$F$40,'3.5 (CS 2)'!$F$41,'3.5 (CS 2)'!$F$42,'3.5 (CS 2)'!$F$43,'3.5 (CS 2)'!$F$44)</c:f>
              <c:strCache>
                <c:ptCount val="9"/>
                <c:pt idx="0">
                  <c:v>Residential</c:v>
                </c:pt>
                <c:pt idx="1">
                  <c:v>Municipal </c:v>
                </c:pt>
                <c:pt idx="2">
                  <c:v>Street Lighting</c:v>
                </c:pt>
                <c:pt idx="3">
                  <c:v>Commercial</c:v>
                </c:pt>
                <c:pt idx="4">
                  <c:v>Small Industry</c:v>
                </c:pt>
                <c:pt idx="5">
                  <c:v>Agriculture</c:v>
                </c:pt>
                <c:pt idx="6">
                  <c:v>Water Pumping</c:v>
                </c:pt>
                <c:pt idx="7">
                  <c:v>Municipal Vehicles</c:v>
                </c:pt>
                <c:pt idx="8">
                  <c:v>Solid Waste </c:v>
                </c:pt>
              </c:strCache>
            </c:strRef>
          </c:cat>
          <c:val>
            <c:numRef>
              <c:f>('3.5 (CS 2)'!$G$36,'3.5 (CS 2)'!$G$37,'3.5 (CS 2)'!$G$38,'3.5 (CS 2)'!$G$39,'3.5 (CS 2)'!$G$40,'3.5 (CS 2)'!$G$41,'3.5 (CS 2)'!$G$42,'3.5 (CS 2)'!$G$43,'3.5 (CS 2)'!$G$44)</c:f>
              <c:numCache>
                <c:formatCode>General</c:formatCode>
                <c:ptCount val="9"/>
                <c:pt idx="0" formatCode="_(* #,##0.00_);_(* \(#,##0.00\);_(* &quot;-&quot;??_);_(@_)">
                  <c:v>10.5</c:v>
                </c:pt>
                <c:pt idx="1">
                  <c:v>0.44</c:v>
                </c:pt>
                <c:pt idx="2">
                  <c:v>0.98</c:v>
                </c:pt>
                <c:pt idx="3">
                  <c:v>1.39</c:v>
                </c:pt>
                <c:pt idx="4">
                  <c:v>0.23</c:v>
                </c:pt>
                <c:pt idx="5">
                  <c:v>6.06</c:v>
                </c:pt>
                <c:pt idx="6">
                  <c:v>1.99</c:v>
                </c:pt>
                <c:pt idx="7" formatCode="0.00">
                  <c:v>0.19369847100000001</c:v>
                </c:pt>
                <c:pt idx="8">
                  <c:v>11.41</c:v>
                </c:pt>
              </c:numCache>
            </c:numRef>
          </c:val>
          <c:extLst>
            <c:ext xmlns:c16="http://schemas.microsoft.com/office/drawing/2014/chart" uri="{C3380CC4-5D6E-409C-BE32-E72D297353CC}">
              <c16:uniqueId val="{00000012-7F96-4F1F-8A02-2444B7F5D756}"/>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4.6348197274296433E-2"/>
          <c:y val="0.20452666427617147"/>
          <c:w val="0.1937740328695019"/>
          <c:h val="0.5664313655597542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w="19050" cap="flat" cmpd="sng" algn="ctr">
          <a:solidFill>
            <a:schemeClr val="tx1">
              <a:lumMod val="25000"/>
              <a:lumOff val="75000"/>
            </a:schemeClr>
          </a:solidFill>
          <a:round/>
        </a:ln>
        <a:effectLst/>
        <a:sp3d contourW="19050">
          <a:contourClr>
            <a:schemeClr val="tx1">
              <a:lumMod val="25000"/>
              <a:lumOff val="75000"/>
            </a:schemeClr>
          </a:contourClr>
        </a:sp3d>
      </c:spPr>
    </c:floor>
    <c:sideWall>
      <c:thickness val="0"/>
      <c:spPr>
        <a:noFill/>
        <a:ln>
          <a:noFill/>
        </a:ln>
        <a:effectLst/>
        <a:sp3d/>
      </c:spPr>
    </c:sideWall>
    <c:backWall>
      <c:thickness val="0"/>
      <c:spPr>
        <a:noFill/>
        <a:ln>
          <a:noFill/>
        </a:ln>
        <a:effectLst/>
        <a:sp3d/>
      </c:spPr>
    </c:backWall>
    <c:plotArea>
      <c:layout/>
      <c:bar3DChart>
        <c:barDir val="bar"/>
        <c:grouping val="stacked"/>
        <c:varyColors val="0"/>
        <c:ser>
          <c:idx val="0"/>
          <c:order val="0"/>
          <c:spPr>
            <a:pattFill prst="ltDnDiag">
              <a:fgClr>
                <a:schemeClr val="accent1"/>
              </a:fgClr>
              <a:bgClr>
                <a:schemeClr val="accent1">
                  <a:lumMod val="20000"/>
                  <a:lumOff val="80000"/>
                </a:schemeClr>
              </a:bgClr>
            </a:pattFill>
            <a:ln>
              <a:solidFill>
                <a:schemeClr val="accent1"/>
              </a:solidFill>
            </a:ln>
            <a:effectLst/>
            <a:sp3d>
              <a:contourClr>
                <a:schemeClr val="accent1"/>
              </a:contourClr>
            </a:sp3d>
          </c:spPr>
          <c:invertIfNegative val="0"/>
          <c:cat>
            <c:strRef>
              <c:f>('3.5 (CS 2)'!$A$43,'3.5 (CS 2)'!$A$44,'3.5 (CS 2)'!$A$45)</c:f>
              <c:strCache>
                <c:ptCount val="3"/>
                <c:pt idx="0">
                  <c:v>PV Solar</c:v>
                </c:pt>
                <c:pt idx="1">
                  <c:v>Solar Waterheaters</c:v>
                </c:pt>
                <c:pt idx="2">
                  <c:v>Remaining CO2e of Residences</c:v>
                </c:pt>
              </c:strCache>
            </c:strRef>
          </c:cat>
          <c:val>
            <c:numRef>
              <c:f>('3.5 (CS 2)'!$B$43,'3.5 (CS 2)'!$B$44,'3.5 (CS 2)'!$B$45)</c:f>
              <c:numCache>
                <c:formatCode>_(* #,##0.00_);_(* \(#,##0.00\);_(* "-"??_);_(@_)</c:formatCode>
                <c:ptCount val="3"/>
                <c:pt idx="0">
                  <c:v>0.28999999999999998</c:v>
                </c:pt>
                <c:pt idx="1">
                  <c:v>2.4759986743667114E-3</c:v>
                </c:pt>
                <c:pt idx="2">
                  <c:v>10.207524001325634</c:v>
                </c:pt>
              </c:numCache>
            </c:numRef>
          </c:val>
          <c:extLst>
            <c:ext xmlns:c16="http://schemas.microsoft.com/office/drawing/2014/chart" uri="{C3380CC4-5D6E-409C-BE32-E72D297353CC}">
              <c16:uniqueId val="{00000000-BFA4-44AB-9E92-DE87A01B82A3}"/>
            </c:ext>
          </c:extLst>
        </c:ser>
        <c:dLbls>
          <c:showLegendKey val="0"/>
          <c:showVal val="0"/>
          <c:showCatName val="0"/>
          <c:showSerName val="0"/>
          <c:showPercent val="0"/>
          <c:showBubbleSize val="0"/>
        </c:dLbls>
        <c:gapWidth val="150"/>
        <c:shape val="box"/>
        <c:axId val="1035447872"/>
        <c:axId val="783980896"/>
        <c:axId val="0"/>
      </c:bar3DChart>
      <c:catAx>
        <c:axId val="1035447872"/>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980896"/>
        <c:crosses val="autoZero"/>
        <c:auto val="1"/>
        <c:lblAlgn val="ctr"/>
        <c:lblOffset val="100"/>
        <c:noMultiLvlLbl val="0"/>
      </c:catAx>
      <c:valAx>
        <c:axId val="783980896"/>
        <c:scaling>
          <c:orientation val="minMax"/>
        </c:scaling>
        <c:delete val="0"/>
        <c:axPos val="b"/>
        <c:majorGridlines>
          <c:spPr>
            <a:ln>
              <a:solidFill>
                <a:schemeClr val="tx1">
                  <a:lumMod val="15000"/>
                  <a:lumOff val="85000"/>
                </a:schemeClr>
              </a:solidFill>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5447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a:t>CO2e Emissions by NDC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3827143482064742"/>
          <c:y val="0.25199074074074074"/>
          <c:w val="0.32345734908136481"/>
          <c:h val="0.53909558180227468"/>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025-4641-92E1-EF58F63907E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025-4641-92E1-EF58F63907E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025-4641-92E1-EF58F63907E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025-4641-92E1-EF58F63907E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025-4641-92E1-EF58F63907E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025-4641-92E1-EF58F63907E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025-4641-92E1-EF58F63907E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025-4641-92E1-EF58F63907E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4025-4641-92E1-EF58F63907E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('3.5 (CS 3)'!$H$39,'3.5 (CS 3)'!$H$40,'3.5 (CS 3)'!$H$41,'3.5 (CS 3)'!$H$42,'3.5 (CS 3)'!$H$43,'3.5 (CS 3)'!$H$44,'3.5 (CS 3)'!$H$45,'3.5 (CS 3)'!$H$46,'3.5 (CS 3)'!$H$47)</c:f>
              <c:strCache>
                <c:ptCount val="9"/>
                <c:pt idx="0">
                  <c:v>Residential</c:v>
                </c:pt>
                <c:pt idx="1">
                  <c:v>Municipal </c:v>
                </c:pt>
                <c:pt idx="2">
                  <c:v>Street Lighting</c:v>
                </c:pt>
                <c:pt idx="3">
                  <c:v>Commercial</c:v>
                </c:pt>
                <c:pt idx="4">
                  <c:v>Small Industry</c:v>
                </c:pt>
                <c:pt idx="5">
                  <c:v>Agriculture</c:v>
                </c:pt>
                <c:pt idx="6">
                  <c:v>Water Pumping</c:v>
                </c:pt>
                <c:pt idx="7">
                  <c:v>Municipal Vehicles</c:v>
                </c:pt>
                <c:pt idx="8">
                  <c:v>Solid Waste </c:v>
                </c:pt>
              </c:strCache>
            </c:strRef>
          </c:cat>
          <c:val>
            <c:numRef>
              <c:f>('3.5 (CS 3)'!$I$39,'3.5 (CS 3)'!$I$40,'3.5 (CS 3)'!$I$41,'3.5 (CS 3)'!$I$42,'3.5 (CS 3)'!$I$43,'3.5 (CS 3)'!$I$44,'3.5 (CS 3)'!$I$45,'3.5 (CS 3)'!$I$46,'3.5 (CS 3)'!$I$47)</c:f>
              <c:numCache>
                <c:formatCode>General</c:formatCode>
                <c:ptCount val="9"/>
                <c:pt idx="0" formatCode="_(* #,##0.00_);_(* \(#,##0.00\);_(* &quot;-&quot;??_);_(@_)">
                  <c:v>2.13</c:v>
                </c:pt>
                <c:pt idx="1">
                  <c:v>0.13</c:v>
                </c:pt>
                <c:pt idx="2">
                  <c:v>0.26</c:v>
                </c:pt>
                <c:pt idx="3">
                  <c:v>0.28000000000000003</c:v>
                </c:pt>
                <c:pt idx="4">
                  <c:v>0.11</c:v>
                </c:pt>
                <c:pt idx="5">
                  <c:v>0.08</c:v>
                </c:pt>
                <c:pt idx="6">
                  <c:v>0.57999999999999996</c:v>
                </c:pt>
                <c:pt idx="7" formatCode="0.00">
                  <c:v>9.4509999999999997E-2</c:v>
                </c:pt>
                <c:pt idx="8">
                  <c:v>3.6</c:v>
                </c:pt>
              </c:numCache>
            </c:numRef>
          </c:val>
          <c:extLst>
            <c:ext xmlns:c16="http://schemas.microsoft.com/office/drawing/2014/chart" uri="{C3380CC4-5D6E-409C-BE32-E72D297353CC}">
              <c16:uniqueId val="{00000012-4025-4641-92E1-EF58F63907EA}"/>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4.0137795275590554E-2"/>
          <c:y val="0.32349372995042286"/>
          <c:w val="0.28639107611548559"/>
          <c:h val="0.5052099737532808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title pos="t" align="ctr" overlay="0">
      <cx:tx>
        <cx:txData>
          <cx:v>Share of CO2e by Category</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Share of CO2e by Category</a:t>
          </a:r>
        </a:p>
      </cx:txPr>
    </cx:title>
    <cx:plotArea>
      <cx:plotAreaRegion>
        <cx:series layoutId="sunburst" uniqueId="{9A938002-C3B8-4FFD-BC3C-570459AD3647}">
          <cx:dataLabels pos="ctr">
            <cx:visibility seriesName="0" categoryName="1" value="0"/>
          </cx:dataLabels>
          <cx:dataId val="0"/>
        </cx:series>
      </cx:plotAreaRegion>
    </cx:plotArea>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_xlchart.v2.2</cx:f>
      </cx:strDim>
      <cx:numDim type="val">
        <cx:f>_xlchart.v2.3</cx:f>
      </cx:numDim>
    </cx:data>
  </cx:chartData>
  <cx:chart>
    <cx:title pos="t" align="ctr" overlay="0">
      <cx:tx>
        <cx:txData>
          <cx:v>Share of Solar Power to CO2e from Grid-Fed Electricity for Households</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Share of Solar Power to CO2e from Grid-Fed Electricity for Households</a:t>
          </a:r>
        </a:p>
      </cx:txPr>
    </cx:title>
    <cx:plotArea>
      <cx:plotAreaRegion>
        <cx:series layoutId="funnel" uniqueId="{819FEAB4-A7ED-4E62-9B00-BC7A99678477}">
          <cx:dataId val="0"/>
        </cx:series>
      </cx:plotAreaRegion>
      <cx:axis id="0">
        <cx:catScaling gapWidth="0.200000003"/>
        <cx:title>
          <cx:txPr>
            <a:bodyPr spcFirstLastPara="1" vertOverflow="ellipsis" horzOverflow="overflow" wrap="square" lIns="0" tIns="0" rIns="0" bIns="0" anchor="ctr" anchorCtr="1"/>
            <a:lstStyle/>
            <a:p>
              <a:pPr algn="ctr" rtl="0">
                <a:defRPr/>
              </a:pPr>
              <a:endParaRPr lang="en-US" sz="900" b="1" i="0" u="none" strike="noStrike" baseline="0">
                <a:solidFill>
                  <a:sysClr val="windowText" lastClr="000000">
                    <a:lumMod val="65000"/>
                    <a:lumOff val="35000"/>
                  </a:sysClr>
                </a:solidFill>
                <a:latin typeface="Calibri" panose="020F0502020204030204"/>
              </a:endParaRPr>
            </a:p>
          </cx:txPr>
        </cx:title>
        <cx:tickLabels/>
      </cx:axis>
    </cx:plotArea>
  </cx:chart>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_xlchart.v1.4</cx:f>
      </cx:strDim>
      <cx:numDim type="size">
        <cx:f>_xlchart.v1.5</cx:f>
      </cx:numDim>
    </cx:data>
  </cx:chartData>
  <cx:chart>
    <cx:title pos="t" align="ctr" overlay="0"/>
    <cx:plotArea>
      <cx:plotAreaRegion>
        <cx:series layoutId="sunburst" uniqueId="{A685826A-CA7E-4AF2-8BD3-D4868D2B15D1}">
          <cx:dataLabels pos="ctr">
            <cx:visibility seriesName="0" categoryName="1" value="0"/>
          </cx:dataLabels>
          <cx:dataId val="0"/>
        </cx:series>
      </cx:plotAreaRegion>
    </cx:plotArea>
  </cx:chart>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cat">
        <cx:f>_xlchart.v1.6</cx:f>
      </cx:strDim>
      <cx:numDim type="size">
        <cx:f>_xlchart.v1.7</cx:f>
      </cx:numDim>
    </cx:data>
  </cx:chartData>
  <cx:chart>
    <cx:title pos="t" align="ctr" overlay="0">
      <cx:tx>
        <cx:txData>
          <cx:v>Share of CO2e by Category</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Share of CO2e by Category</a:t>
          </a:r>
        </a:p>
      </cx:txPr>
    </cx:title>
    <cx:plotArea>
      <cx:plotAreaRegion>
        <cx:series layoutId="sunburst" uniqueId="{9A938002-C3B8-4FFD-BC3C-570459AD3647}">
          <cx:dataLabels pos="ctr">
            <cx:visibility seriesName="0" categoryName="1" value="0"/>
          </cx:dataLabels>
          <cx:dataId val="0"/>
        </cx:series>
      </cx:plotAreaRegion>
    </cx:plotArea>
  </cx:chart>
</cx: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7">
  <a:schemeClr val="accent4"/>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423">
  <cs:axisTitle>
    <cs:lnRef idx="0"/>
    <cs:fillRef idx="0"/>
    <cs:effectRef idx="0"/>
    <cs:fontRef idx="minor">
      <a:schemeClr val="tx1">
        <a:lumMod val="65000"/>
        <a:lumOff val="35000"/>
      </a:schemeClr>
    </cs:fontRef>
    <cs:defRPr sz="900" b="1"/>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solidFill>
        <a:schemeClr val="phClr"/>
      </a:solid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25000"/>
            <a:lumOff val="75000"/>
          </a:schemeClr>
        </a:solidFill>
      </a:ln>
    </cs:spPr>
    <cs:defRPr sz="9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25000"/>
            <a:lumOff val="75000"/>
          </a:schemeClr>
        </a:solidFill>
      </a:ln>
    </cs:spPr>
  </cs:gridlineMajor>
  <cs:gridlineMinor>
    <cs:lnRef idx="0"/>
    <cs:fillRef idx="0"/>
    <cs:effectRef idx="0"/>
    <cs:fontRef idx="minor">
      <a:schemeClr val="dk1"/>
    </cs:fontRef>
    <cs:spPr>
      <a:ln>
        <a:solidFill>
          <a:schemeClr val="tx1">
            <a:lumMod val="25000"/>
            <a:lumOff val="75000"/>
            <a:lumOff val="10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cs:seriesAxis>
  <cs:seriesLine>
    <cs:lnRef idx="0"/>
    <cs:fillRef idx="0"/>
    <cs:effectRef idx="0"/>
    <cs:fontRef idx="minor">
      <a:schemeClr val="dk1"/>
    </cs:fontRef>
    <cs:spPr>
      <a:ln w="9525" cap="flat">
        <a:solidFill>
          <a:srgbClr val="D9D9D9"/>
        </a:solidFill>
        <a:round/>
      </a:ln>
    </cs:spPr>
  </cs:seriesLine>
  <cs:title>
    <cs:lnRef idx="0"/>
    <cs:fillRef idx="0"/>
    <cs:effectRef idx="0"/>
    <cs:fontRef idx="minor">
      <a:schemeClr val="tx1">
        <a:lumMod val="50000"/>
        <a:lumOff val="50000"/>
      </a:schemeClr>
    </cs:fontRef>
    <cs:defRPr sz="1800" b="1" cap="all" spc="15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99">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styleClr val="auto"/>
    </cs:lnRef>
    <cs:fillRef idx="0">
      <cs:styleClr val="auto"/>
    </cs:fillRef>
    <cs:effectRef idx="0"/>
    <cs:fontRef idx="minor">
      <a:schemeClr val="tx1"/>
    </cs:fontRef>
    <cs:spPr>
      <a:pattFill prst="ltDnDiag">
        <a:fgClr>
          <a:schemeClr val="phClr"/>
        </a:fgClr>
        <a:bgClr>
          <a:schemeClr val="phClr">
            <a:lumMod val="20000"/>
            <a:lumOff val="80000"/>
          </a:schemeClr>
        </a:bgClr>
      </a:pattFill>
      <a:ln>
        <a:solidFill>
          <a:schemeClr val="phClr"/>
        </a:solidFill>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spPr>
      <a:ln w="19050" cap="flat" cmpd="sng" algn="ctr">
        <a:solidFill>
          <a:schemeClr val="tx1">
            <a:lumMod val="25000"/>
            <a:lumOff val="75000"/>
          </a:schemeClr>
        </a:solidFill>
        <a:round/>
      </a:ln>
    </cs:spPr>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3" Type="http://schemas.openxmlformats.org/officeDocument/2006/relationships/chart" Target="../charts/chart3.xml"/><Relationship Id="rId2" Type="http://schemas.microsoft.com/office/2014/relationships/chartEx" Target="../charts/chartEx3.xml"/><Relationship Id="rId1" Type="http://schemas.openxmlformats.org/officeDocument/2006/relationships/chart" Target="../charts/chart2.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4.xml"/><Relationship Id="rId1" Type="http://schemas.microsoft.com/office/2014/relationships/chartEx" Target="../charts/chartEx4.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chart" Target="../charts/chart1.xml"/><Relationship Id="rId2" Type="http://schemas.microsoft.com/office/2014/relationships/chartEx" Target="../charts/chartEx2.xml"/><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xdr:from>
      <xdr:col>1</xdr:col>
      <xdr:colOff>36830</xdr:colOff>
      <xdr:row>8</xdr:row>
      <xdr:rowOff>102235</xdr:rowOff>
    </xdr:from>
    <xdr:to>
      <xdr:col>6</xdr:col>
      <xdr:colOff>551815</xdr:colOff>
      <xdr:row>8</xdr:row>
      <xdr:rowOff>102235</xdr:rowOff>
    </xdr:to>
    <xdr:cxnSp macro="">
      <xdr:nvCxnSpPr>
        <xdr:cNvPr id="2" name="Straight Connector 1">
          <a:extLst>
            <a:ext uri="{FF2B5EF4-FFF2-40B4-BE49-F238E27FC236}">
              <a16:creationId xmlns:a16="http://schemas.microsoft.com/office/drawing/2014/main" id="{4DB39D4D-98AA-4602-B3C6-E88076A880DC}"/>
            </a:ext>
          </a:extLst>
        </xdr:cNvPr>
        <xdr:cNvCxnSpPr/>
      </xdr:nvCxnSpPr>
      <xdr:spPr>
        <a:xfrm>
          <a:off x="646430" y="1683385"/>
          <a:ext cx="3562985" cy="0"/>
        </a:xfrm>
        <a:prstGeom prst="line">
          <a:avLst/>
        </a:prstGeom>
        <a:ln w="12700">
          <a:solidFill>
            <a:srgbClr val="0070C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379095</xdr:colOff>
      <xdr:row>8</xdr:row>
      <xdr:rowOff>102235</xdr:rowOff>
    </xdr:from>
    <xdr:to>
      <xdr:col>22</xdr:col>
      <xdr:colOff>0</xdr:colOff>
      <xdr:row>8</xdr:row>
      <xdr:rowOff>102235</xdr:rowOff>
    </xdr:to>
    <xdr:cxnSp macro="">
      <xdr:nvCxnSpPr>
        <xdr:cNvPr id="3" name="Straight Connector 2">
          <a:extLst>
            <a:ext uri="{FF2B5EF4-FFF2-40B4-BE49-F238E27FC236}">
              <a16:creationId xmlns:a16="http://schemas.microsoft.com/office/drawing/2014/main" id="{7D1C1CAB-AEC1-49FB-B81D-39FC5F5AE8B8}"/>
            </a:ext>
          </a:extLst>
        </xdr:cNvPr>
        <xdr:cNvCxnSpPr/>
      </xdr:nvCxnSpPr>
      <xdr:spPr>
        <a:xfrm>
          <a:off x="11351895" y="1683385"/>
          <a:ext cx="3373755" cy="0"/>
        </a:xfrm>
        <a:prstGeom prst="line">
          <a:avLst/>
        </a:prstGeom>
        <a:ln w="12700">
          <a:solidFill>
            <a:srgbClr val="0070C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28892</xdr:colOff>
      <xdr:row>66</xdr:row>
      <xdr:rowOff>191770</xdr:rowOff>
    </xdr:from>
    <xdr:to>
      <xdr:col>15</xdr:col>
      <xdr:colOff>354647</xdr:colOff>
      <xdr:row>66</xdr:row>
      <xdr:rowOff>191770</xdr:rowOff>
    </xdr:to>
    <xdr:cxnSp macro="">
      <xdr:nvCxnSpPr>
        <xdr:cNvPr id="4" name="Straight Connector 3">
          <a:extLst>
            <a:ext uri="{FF2B5EF4-FFF2-40B4-BE49-F238E27FC236}">
              <a16:creationId xmlns:a16="http://schemas.microsoft.com/office/drawing/2014/main" id="{FC0D2C22-57D1-4349-941A-F0D89DB678AD}"/>
            </a:ext>
          </a:extLst>
        </xdr:cNvPr>
        <xdr:cNvCxnSpPr/>
      </xdr:nvCxnSpPr>
      <xdr:spPr>
        <a:xfrm flipV="1">
          <a:off x="636111" y="14776926"/>
          <a:ext cx="8826817" cy="0"/>
        </a:xfrm>
        <a:prstGeom prst="line">
          <a:avLst/>
        </a:prstGeom>
        <a:ln w="12700">
          <a:solidFill>
            <a:srgbClr val="0070C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392906</xdr:colOff>
      <xdr:row>18</xdr:row>
      <xdr:rowOff>111920</xdr:rowOff>
    </xdr:from>
    <xdr:to>
      <xdr:col>27</xdr:col>
      <xdr:colOff>418942</xdr:colOff>
      <xdr:row>20</xdr:row>
      <xdr:rowOff>104935</xdr:rowOff>
    </xdr:to>
    <xdr:sp macro="" textlink="">
      <xdr:nvSpPr>
        <xdr:cNvPr id="5" name="Rectangle 4">
          <a:extLst>
            <a:ext uri="{FF2B5EF4-FFF2-40B4-BE49-F238E27FC236}">
              <a16:creationId xmlns:a16="http://schemas.microsoft.com/office/drawing/2014/main" id="{F78DEAA5-FC84-4248-9FA3-D9551A29E57F}"/>
            </a:ext>
          </a:extLst>
        </xdr:cNvPr>
        <xdr:cNvSpPr/>
      </xdr:nvSpPr>
      <xdr:spPr>
        <a:xfrm>
          <a:off x="13751719" y="3886201"/>
          <a:ext cx="3062129" cy="397828"/>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1</xdr:col>
      <xdr:colOff>28892</xdr:colOff>
      <xdr:row>67</xdr:row>
      <xdr:rowOff>72707</xdr:rowOff>
    </xdr:from>
    <xdr:to>
      <xdr:col>15</xdr:col>
      <xdr:colOff>354647</xdr:colOff>
      <xdr:row>67</xdr:row>
      <xdr:rowOff>72707</xdr:rowOff>
    </xdr:to>
    <xdr:cxnSp macro="">
      <xdr:nvCxnSpPr>
        <xdr:cNvPr id="7" name="Straight Connector 6">
          <a:extLst>
            <a:ext uri="{FF2B5EF4-FFF2-40B4-BE49-F238E27FC236}">
              <a16:creationId xmlns:a16="http://schemas.microsoft.com/office/drawing/2014/main" id="{C02E0FAF-C168-4DCA-AB56-F9CC24CD2FD7}"/>
            </a:ext>
          </a:extLst>
        </xdr:cNvPr>
        <xdr:cNvCxnSpPr/>
      </xdr:nvCxnSpPr>
      <xdr:spPr>
        <a:xfrm flipV="1">
          <a:off x="636111" y="14907895"/>
          <a:ext cx="8826817" cy="0"/>
        </a:xfrm>
        <a:prstGeom prst="line">
          <a:avLst/>
        </a:prstGeom>
        <a:ln w="12700">
          <a:solidFill>
            <a:srgbClr val="0070C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61232</xdr:colOff>
      <xdr:row>2</xdr:row>
      <xdr:rowOff>8660</xdr:rowOff>
    </xdr:from>
    <xdr:to>
      <xdr:col>27</xdr:col>
      <xdr:colOff>0</xdr:colOff>
      <xdr:row>6</xdr:row>
      <xdr:rowOff>278945</xdr:rowOff>
    </xdr:to>
    <xdr:cxnSp macro="">
      <xdr:nvCxnSpPr>
        <xdr:cNvPr id="2" name="Straight Connector 1">
          <a:extLst>
            <a:ext uri="{FF2B5EF4-FFF2-40B4-BE49-F238E27FC236}">
              <a16:creationId xmlns:a16="http://schemas.microsoft.com/office/drawing/2014/main" id="{DF614D8F-072F-425D-82F2-B32D3C825EDF}"/>
            </a:ext>
          </a:extLst>
        </xdr:cNvPr>
        <xdr:cNvCxnSpPr>
          <a:stCxn id="5" idx="2"/>
        </xdr:cNvCxnSpPr>
      </xdr:nvCxnSpPr>
      <xdr:spPr>
        <a:xfrm flipV="1">
          <a:off x="19330307" y="446810"/>
          <a:ext cx="3434443" cy="965610"/>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28575</xdr:colOff>
      <xdr:row>11</xdr:row>
      <xdr:rowOff>180975</xdr:rowOff>
    </xdr:from>
    <xdr:to>
      <xdr:col>23</xdr:col>
      <xdr:colOff>363008</xdr:colOff>
      <xdr:row>11</xdr:row>
      <xdr:rowOff>189442</xdr:rowOff>
    </xdr:to>
    <xdr:cxnSp macro="">
      <xdr:nvCxnSpPr>
        <xdr:cNvPr id="3" name="Straight Connector 2">
          <a:extLst>
            <a:ext uri="{FF2B5EF4-FFF2-40B4-BE49-F238E27FC236}">
              <a16:creationId xmlns:a16="http://schemas.microsoft.com/office/drawing/2014/main" id="{172C5549-B6BA-42D7-99EA-C9568A0B8431}"/>
            </a:ext>
          </a:extLst>
        </xdr:cNvPr>
        <xdr:cNvCxnSpPr/>
      </xdr:nvCxnSpPr>
      <xdr:spPr>
        <a:xfrm>
          <a:off x="19297650" y="2371725"/>
          <a:ext cx="2506133" cy="8467"/>
        </a:xfrm>
        <a:prstGeom prst="line">
          <a:avLst/>
        </a:prstGeom>
        <a:ln w="19050">
          <a:solidFill>
            <a:schemeClr val="accent4">
              <a:lumMod val="7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606722</xdr:colOff>
      <xdr:row>6</xdr:row>
      <xdr:rowOff>272143</xdr:rowOff>
    </xdr:from>
    <xdr:to>
      <xdr:col>27</xdr:col>
      <xdr:colOff>6799</xdr:colOff>
      <xdr:row>7</xdr:row>
      <xdr:rowOff>0</xdr:rowOff>
    </xdr:to>
    <xdr:cxnSp macro="">
      <xdr:nvCxnSpPr>
        <xdr:cNvPr id="4" name="Straight Connector 3">
          <a:extLst>
            <a:ext uri="{FF2B5EF4-FFF2-40B4-BE49-F238E27FC236}">
              <a16:creationId xmlns:a16="http://schemas.microsoft.com/office/drawing/2014/main" id="{F546BB99-3BE8-4652-A485-8F577FB2F857}"/>
            </a:ext>
          </a:extLst>
        </xdr:cNvPr>
        <xdr:cNvCxnSpPr/>
      </xdr:nvCxnSpPr>
      <xdr:spPr>
        <a:xfrm flipV="1">
          <a:off x="19266197" y="1405618"/>
          <a:ext cx="3505352" cy="4082"/>
        </a:xfrm>
        <a:prstGeom prst="line">
          <a:avLst/>
        </a:prstGeom>
        <a:ln w="19050">
          <a:solidFill>
            <a:schemeClr val="bg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449036</xdr:colOff>
      <xdr:row>6</xdr:row>
      <xdr:rowOff>278945</xdr:rowOff>
    </xdr:from>
    <xdr:to>
      <xdr:col>18</xdr:col>
      <xdr:colOff>61232</xdr:colOff>
      <xdr:row>11</xdr:row>
      <xdr:rowOff>183696</xdr:rowOff>
    </xdr:to>
    <xdr:sp macro="" textlink="">
      <xdr:nvSpPr>
        <xdr:cNvPr id="5" name="Right Brace 4">
          <a:extLst>
            <a:ext uri="{FF2B5EF4-FFF2-40B4-BE49-F238E27FC236}">
              <a16:creationId xmlns:a16="http://schemas.microsoft.com/office/drawing/2014/main" id="{47488B41-FBB2-4EEE-8E56-6D44B21119A6}"/>
            </a:ext>
          </a:extLst>
        </xdr:cNvPr>
        <xdr:cNvSpPr/>
      </xdr:nvSpPr>
      <xdr:spPr>
        <a:xfrm rot="10800000">
          <a:off x="19108511" y="1412420"/>
          <a:ext cx="221796" cy="962026"/>
        </a:xfrm>
        <a:prstGeom prst="rightBrace">
          <a:avLst>
            <a:gd name="adj1" fmla="val 8333"/>
            <a:gd name="adj2" fmla="val 38276"/>
          </a:avLst>
        </a:prstGeom>
        <a:ln>
          <a:solidFill>
            <a:schemeClr val="accent4">
              <a:lumMod val="75000"/>
            </a:schemeClr>
          </a:solidFill>
        </a:ln>
      </xdr:spPr>
      <xdr:style>
        <a:lnRef idx="3">
          <a:schemeClr val="accent3"/>
        </a:lnRef>
        <a:fillRef idx="0">
          <a:schemeClr val="accent3"/>
        </a:fillRef>
        <a:effectRef idx="2">
          <a:schemeClr val="accent3"/>
        </a:effectRef>
        <a:fontRef idx="minor">
          <a:schemeClr val="tx1"/>
        </a:fontRef>
      </xdr:style>
      <xdr:txBody>
        <a:bodyPr vertOverflow="clip" horzOverflow="clip" rtlCol="0" anchor="t"/>
        <a:lstStyle/>
        <a:p>
          <a:pPr algn="l"/>
          <a:endParaRPr lang="en-US" sz="1100"/>
        </a:p>
      </xdr:txBody>
    </xdr:sp>
    <xdr:clientData/>
  </xdr:twoCellAnchor>
  <xdr:twoCellAnchor>
    <xdr:from>
      <xdr:col>27</xdr:col>
      <xdr:colOff>0</xdr:colOff>
      <xdr:row>2</xdr:row>
      <xdr:rowOff>7937</xdr:rowOff>
    </xdr:from>
    <xdr:to>
      <xdr:col>27</xdr:col>
      <xdr:colOff>0</xdr:colOff>
      <xdr:row>6</xdr:row>
      <xdr:rowOff>381000</xdr:rowOff>
    </xdr:to>
    <xdr:cxnSp macro="">
      <xdr:nvCxnSpPr>
        <xdr:cNvPr id="6" name="Straight Arrow Connector 5">
          <a:extLst>
            <a:ext uri="{FF2B5EF4-FFF2-40B4-BE49-F238E27FC236}">
              <a16:creationId xmlns:a16="http://schemas.microsoft.com/office/drawing/2014/main" id="{8129AEAC-E499-4F19-A2D6-1524CCE14F62}"/>
            </a:ext>
          </a:extLst>
        </xdr:cNvPr>
        <xdr:cNvCxnSpPr/>
      </xdr:nvCxnSpPr>
      <xdr:spPr>
        <a:xfrm>
          <a:off x="22764750" y="446087"/>
          <a:ext cx="0" cy="963613"/>
        </a:xfrm>
        <a:prstGeom prst="straightConnector1">
          <a:avLst/>
        </a:prstGeom>
        <a:ln w="38100">
          <a:solidFill>
            <a:srgbClr val="FFC000"/>
          </a:solidFill>
          <a:prstDash val="dashDot"/>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254000</xdr:colOff>
      <xdr:row>22</xdr:row>
      <xdr:rowOff>52462</xdr:rowOff>
    </xdr:from>
    <xdr:to>
      <xdr:col>16</xdr:col>
      <xdr:colOff>526143</xdr:colOff>
      <xdr:row>26</xdr:row>
      <xdr:rowOff>177648</xdr:rowOff>
    </xdr:to>
    <xdr:sp macro="" textlink="">
      <xdr:nvSpPr>
        <xdr:cNvPr id="7" name="Oval 6">
          <a:extLst>
            <a:ext uri="{FF2B5EF4-FFF2-40B4-BE49-F238E27FC236}">
              <a16:creationId xmlns:a16="http://schemas.microsoft.com/office/drawing/2014/main" id="{21065722-C237-4CDE-B8BB-0F93F45DD506}"/>
            </a:ext>
          </a:extLst>
        </xdr:cNvPr>
        <xdr:cNvSpPr/>
      </xdr:nvSpPr>
      <xdr:spPr>
        <a:xfrm>
          <a:off x="16055975" y="4395862"/>
          <a:ext cx="2291443" cy="906236"/>
        </a:xfrm>
        <a:prstGeom prst="ellipse">
          <a:avLst/>
        </a:prstGeom>
        <a:solidFill>
          <a:srgbClr val="CC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lang="ar-SA" sz="1050">
              <a:solidFill>
                <a:sysClr val="windowText" lastClr="000000"/>
              </a:solidFill>
            </a:rPr>
            <a:t>الطاقة الشمسية الكهروضوئية للطلب على الكبرياء المنزلية </a:t>
          </a:r>
          <a:endParaRPr lang="en-US" sz="1050">
            <a:solidFill>
              <a:sysClr val="windowText" lastClr="000000"/>
            </a:solidFill>
          </a:endParaRPr>
        </a:p>
      </xdr:txBody>
    </xdr:sp>
    <xdr:clientData/>
  </xdr:twoCellAnchor>
  <xdr:twoCellAnchor>
    <xdr:from>
      <xdr:col>14</xdr:col>
      <xdr:colOff>271690</xdr:colOff>
      <xdr:row>18</xdr:row>
      <xdr:rowOff>180219</xdr:rowOff>
    </xdr:from>
    <xdr:to>
      <xdr:col>16</xdr:col>
      <xdr:colOff>543833</xdr:colOff>
      <xdr:row>23</xdr:row>
      <xdr:rowOff>87691</xdr:rowOff>
    </xdr:to>
    <xdr:sp macro="" textlink="">
      <xdr:nvSpPr>
        <xdr:cNvPr id="8" name="Oval 7">
          <a:extLst>
            <a:ext uri="{FF2B5EF4-FFF2-40B4-BE49-F238E27FC236}">
              <a16:creationId xmlns:a16="http://schemas.microsoft.com/office/drawing/2014/main" id="{3EA9DB15-A2AC-437C-B61C-183CF1B703A4}"/>
            </a:ext>
          </a:extLst>
        </xdr:cNvPr>
        <xdr:cNvSpPr/>
      </xdr:nvSpPr>
      <xdr:spPr>
        <a:xfrm>
          <a:off x="16073665" y="3733044"/>
          <a:ext cx="2291443" cy="898072"/>
        </a:xfrm>
        <a:prstGeom prst="ellipse">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lang="ar-SA" sz="1050">
              <a:solidFill>
                <a:sysClr val="windowText" lastClr="000000"/>
              </a:solidFill>
            </a:rPr>
            <a:t>الطاقة الشمسية الكهروضوئية لتشغيل أضواء الشوارع والبنايات البلدية</a:t>
          </a:r>
          <a:endParaRPr lang="en-US" sz="1050">
            <a:solidFill>
              <a:sysClr val="windowText" lastClr="000000"/>
            </a:solidFill>
          </a:endParaRPr>
        </a:p>
      </xdr:txBody>
    </xdr:sp>
    <xdr:clientData/>
  </xdr:twoCellAnchor>
  <xdr:twoCellAnchor>
    <xdr:from>
      <xdr:col>14</xdr:col>
      <xdr:colOff>252941</xdr:colOff>
      <xdr:row>15</xdr:row>
      <xdr:rowOff>60477</xdr:rowOff>
    </xdr:from>
    <xdr:to>
      <xdr:col>16</xdr:col>
      <xdr:colOff>525084</xdr:colOff>
      <xdr:row>19</xdr:row>
      <xdr:rowOff>172055</xdr:rowOff>
    </xdr:to>
    <xdr:sp macro="" textlink="">
      <xdr:nvSpPr>
        <xdr:cNvPr id="9" name="Oval 8">
          <a:extLst>
            <a:ext uri="{FF2B5EF4-FFF2-40B4-BE49-F238E27FC236}">
              <a16:creationId xmlns:a16="http://schemas.microsoft.com/office/drawing/2014/main" id="{CDC99EF4-F9FE-4B07-A33C-D0D619FE90C8}"/>
            </a:ext>
          </a:extLst>
        </xdr:cNvPr>
        <xdr:cNvSpPr/>
      </xdr:nvSpPr>
      <xdr:spPr>
        <a:xfrm>
          <a:off x="16054916" y="3022752"/>
          <a:ext cx="2291443" cy="902153"/>
        </a:xfrm>
        <a:prstGeom prst="ellipse">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lang="ar-SA" sz="1050">
              <a:solidFill>
                <a:sysClr val="windowText" lastClr="000000"/>
              </a:solidFill>
            </a:rPr>
            <a:t>النفايات الصلبة المعاد تدويرها</a:t>
          </a:r>
          <a:endParaRPr lang="en-US" sz="1050">
            <a:solidFill>
              <a:sysClr val="windowText" lastClr="000000"/>
            </a:solidFill>
          </a:endParaRPr>
        </a:p>
      </xdr:txBody>
    </xdr:sp>
    <xdr:clientData/>
  </xdr:twoCellAnchor>
  <xdr:twoCellAnchor>
    <xdr:from>
      <xdr:col>14</xdr:col>
      <xdr:colOff>283482</xdr:colOff>
      <xdr:row>11</xdr:row>
      <xdr:rowOff>186001</xdr:rowOff>
    </xdr:from>
    <xdr:to>
      <xdr:col>16</xdr:col>
      <xdr:colOff>555625</xdr:colOff>
      <xdr:row>16</xdr:row>
      <xdr:rowOff>120687</xdr:rowOff>
    </xdr:to>
    <xdr:sp macro="" textlink="">
      <xdr:nvSpPr>
        <xdr:cNvPr id="10" name="Oval 9">
          <a:extLst>
            <a:ext uri="{FF2B5EF4-FFF2-40B4-BE49-F238E27FC236}">
              <a16:creationId xmlns:a16="http://schemas.microsoft.com/office/drawing/2014/main" id="{C5557178-045B-4C72-859E-25894AB34301}"/>
            </a:ext>
          </a:extLst>
        </xdr:cNvPr>
        <xdr:cNvSpPr/>
      </xdr:nvSpPr>
      <xdr:spPr>
        <a:xfrm>
          <a:off x="16106888" y="2388657"/>
          <a:ext cx="2284300" cy="910999"/>
        </a:xfrm>
        <a:prstGeom prst="ellipse">
          <a:avLst/>
        </a:prstGeom>
        <a:solidFill>
          <a:srgbClr val="CC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lang="ar-SA" sz="1050">
              <a:solidFill>
                <a:sysClr val="windowText" lastClr="000000"/>
              </a:solidFill>
            </a:rPr>
            <a:t>تحسين كفاءة الطاقة والطاقة المتجددة في القطاع الزراعي</a:t>
          </a:r>
          <a:endParaRPr lang="en-US" sz="1050">
            <a:solidFill>
              <a:sysClr val="windowText" lastClr="000000"/>
            </a:solidFill>
          </a:endParaRPr>
        </a:p>
      </xdr:txBody>
    </xdr:sp>
    <xdr:clientData/>
  </xdr:twoCellAnchor>
  <xdr:twoCellAnchor>
    <xdr:from>
      <xdr:col>14</xdr:col>
      <xdr:colOff>272141</xdr:colOff>
      <xdr:row>7</xdr:row>
      <xdr:rowOff>119061</xdr:rowOff>
    </xdr:from>
    <xdr:to>
      <xdr:col>16</xdr:col>
      <xdr:colOff>544284</xdr:colOff>
      <xdr:row>12</xdr:row>
      <xdr:rowOff>177572</xdr:rowOff>
    </xdr:to>
    <xdr:sp macro="" textlink="">
      <xdr:nvSpPr>
        <xdr:cNvPr id="11" name="Oval 10">
          <a:extLst>
            <a:ext uri="{FF2B5EF4-FFF2-40B4-BE49-F238E27FC236}">
              <a16:creationId xmlns:a16="http://schemas.microsoft.com/office/drawing/2014/main" id="{EA139C15-3061-4C82-BE70-7EBF6B312A47}"/>
            </a:ext>
          </a:extLst>
        </xdr:cNvPr>
        <xdr:cNvSpPr/>
      </xdr:nvSpPr>
      <xdr:spPr>
        <a:xfrm>
          <a:off x="16095547" y="1535905"/>
          <a:ext cx="2284300" cy="1034823"/>
        </a:xfrm>
        <a:prstGeom prst="ellipse">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ar-SA" sz="1050">
              <a:solidFill>
                <a:sysClr val="windowText" lastClr="000000"/>
              </a:solidFill>
              <a:effectLst/>
              <a:latin typeface="+mn-lt"/>
              <a:ea typeface="+mn-ea"/>
              <a:cs typeface="+mn-cs"/>
            </a:rPr>
            <a:t>انخفاض في انبعاثات ثاني أكسيد الكربون الناتج عن الطلب على الكهرباء لضخ المياه، عن طريق جمع المياه و تخزينها</a:t>
          </a:r>
          <a:endParaRPr lang="en-US" sz="800">
            <a:solidFill>
              <a:sysClr val="windowText" lastClr="000000"/>
            </a:solidFill>
            <a:effectLst/>
          </a:endParaRPr>
        </a:p>
      </xdr:txBody>
    </xdr:sp>
    <xdr:clientData/>
  </xdr:twoCellAnchor>
  <xdr:twoCellAnchor>
    <xdr:from>
      <xdr:col>14</xdr:col>
      <xdr:colOff>3024</xdr:colOff>
      <xdr:row>24</xdr:row>
      <xdr:rowOff>123977</xdr:rowOff>
    </xdr:from>
    <xdr:to>
      <xdr:col>14</xdr:col>
      <xdr:colOff>551664</xdr:colOff>
      <xdr:row>25</xdr:row>
      <xdr:rowOff>160171</xdr:rowOff>
    </xdr:to>
    <xdr:sp macro="" textlink="">
      <xdr:nvSpPr>
        <xdr:cNvPr id="12" name="Rectangle 11">
          <a:extLst>
            <a:ext uri="{FF2B5EF4-FFF2-40B4-BE49-F238E27FC236}">
              <a16:creationId xmlns:a16="http://schemas.microsoft.com/office/drawing/2014/main" id="{D9660AA1-7DC5-47AC-9B0E-F5851451164F}"/>
            </a:ext>
          </a:extLst>
        </xdr:cNvPr>
        <xdr:cNvSpPr/>
      </xdr:nvSpPr>
      <xdr:spPr>
        <a:xfrm>
          <a:off x="15804999" y="4867427"/>
          <a:ext cx="548640" cy="226694"/>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10%  </a:t>
          </a:r>
        </a:p>
      </xdr:txBody>
    </xdr:sp>
    <xdr:clientData/>
  </xdr:twoCellAnchor>
  <xdr:twoCellAnchor>
    <xdr:from>
      <xdr:col>14</xdr:col>
      <xdr:colOff>6200</xdr:colOff>
      <xdr:row>21</xdr:row>
      <xdr:rowOff>75141</xdr:rowOff>
    </xdr:from>
    <xdr:to>
      <xdr:col>14</xdr:col>
      <xdr:colOff>554840</xdr:colOff>
      <xdr:row>22</xdr:row>
      <xdr:rowOff>158961</xdr:rowOff>
    </xdr:to>
    <xdr:sp macro="" textlink="">
      <xdr:nvSpPr>
        <xdr:cNvPr id="13" name="Rectangle 12">
          <a:extLst>
            <a:ext uri="{FF2B5EF4-FFF2-40B4-BE49-F238E27FC236}">
              <a16:creationId xmlns:a16="http://schemas.microsoft.com/office/drawing/2014/main" id="{859DD7BA-F0B0-4129-9593-1DD7A50168B2}"/>
            </a:ext>
          </a:extLst>
        </xdr:cNvPr>
        <xdr:cNvSpPr/>
      </xdr:nvSpPr>
      <xdr:spPr>
        <a:xfrm>
          <a:off x="15808175" y="4218516"/>
          <a:ext cx="548640" cy="283845"/>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100%</a:t>
          </a:r>
        </a:p>
      </xdr:txBody>
    </xdr:sp>
    <xdr:clientData/>
  </xdr:twoCellAnchor>
  <xdr:twoCellAnchor>
    <xdr:from>
      <xdr:col>13</xdr:col>
      <xdr:colOff>1053797</xdr:colOff>
      <xdr:row>17</xdr:row>
      <xdr:rowOff>52917</xdr:rowOff>
    </xdr:from>
    <xdr:to>
      <xdr:col>14</xdr:col>
      <xdr:colOff>541080</xdr:colOff>
      <xdr:row>18</xdr:row>
      <xdr:rowOff>136736</xdr:rowOff>
    </xdr:to>
    <xdr:sp macro="" textlink="">
      <xdr:nvSpPr>
        <xdr:cNvPr id="14" name="Rectangle 13">
          <a:extLst>
            <a:ext uri="{FF2B5EF4-FFF2-40B4-BE49-F238E27FC236}">
              <a16:creationId xmlns:a16="http://schemas.microsoft.com/office/drawing/2014/main" id="{4BACCC1E-83E8-4750-8C98-36392521C818}"/>
            </a:ext>
          </a:extLst>
        </xdr:cNvPr>
        <xdr:cNvSpPr/>
      </xdr:nvSpPr>
      <xdr:spPr>
        <a:xfrm>
          <a:off x="15788972" y="3405717"/>
          <a:ext cx="554083" cy="283844"/>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10%</a:t>
          </a:r>
        </a:p>
      </xdr:txBody>
    </xdr:sp>
    <xdr:clientData/>
  </xdr:twoCellAnchor>
  <xdr:twoCellAnchor>
    <xdr:from>
      <xdr:col>13</xdr:col>
      <xdr:colOff>1058333</xdr:colOff>
      <xdr:row>9</xdr:row>
      <xdr:rowOff>155726</xdr:rowOff>
    </xdr:from>
    <xdr:to>
      <xdr:col>14</xdr:col>
      <xdr:colOff>545616</xdr:colOff>
      <xdr:row>11</xdr:row>
      <xdr:rowOff>35439</xdr:rowOff>
    </xdr:to>
    <xdr:sp macro="" textlink="">
      <xdr:nvSpPr>
        <xdr:cNvPr id="15" name="Rectangle 14">
          <a:extLst>
            <a:ext uri="{FF2B5EF4-FFF2-40B4-BE49-F238E27FC236}">
              <a16:creationId xmlns:a16="http://schemas.microsoft.com/office/drawing/2014/main" id="{992758A1-785F-4C45-8065-F173CFA4D3F8}"/>
            </a:ext>
          </a:extLst>
        </xdr:cNvPr>
        <xdr:cNvSpPr/>
      </xdr:nvSpPr>
      <xdr:spPr>
        <a:xfrm>
          <a:off x="15793508" y="1946426"/>
          <a:ext cx="554083" cy="279763"/>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20%</a:t>
          </a:r>
        </a:p>
      </xdr:txBody>
    </xdr:sp>
    <xdr:clientData/>
  </xdr:twoCellAnchor>
  <xdr:twoCellAnchor>
    <xdr:from>
      <xdr:col>14</xdr:col>
      <xdr:colOff>3025</xdr:colOff>
      <xdr:row>13</xdr:row>
      <xdr:rowOff>24494</xdr:rowOff>
    </xdr:from>
    <xdr:to>
      <xdr:col>14</xdr:col>
      <xdr:colOff>551665</xdr:colOff>
      <xdr:row>14</xdr:row>
      <xdr:rowOff>121921</xdr:rowOff>
    </xdr:to>
    <xdr:sp macro="" textlink="">
      <xdr:nvSpPr>
        <xdr:cNvPr id="16" name="Rectangle 15">
          <a:extLst>
            <a:ext uri="{FF2B5EF4-FFF2-40B4-BE49-F238E27FC236}">
              <a16:creationId xmlns:a16="http://schemas.microsoft.com/office/drawing/2014/main" id="{E5AF94F8-3CB6-4B60-805F-F64363464D59}"/>
            </a:ext>
          </a:extLst>
        </xdr:cNvPr>
        <xdr:cNvSpPr/>
      </xdr:nvSpPr>
      <xdr:spPr>
        <a:xfrm>
          <a:off x="15805000" y="2596244"/>
          <a:ext cx="548640" cy="287927"/>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20% </a:t>
          </a:r>
        </a:p>
      </xdr:txBody>
    </xdr:sp>
    <xdr:clientData/>
  </xdr:twoCellAnchor>
  <xdr:twoCellAnchor>
    <xdr:from>
      <xdr:col>26</xdr:col>
      <xdr:colOff>299358</xdr:colOff>
      <xdr:row>7</xdr:row>
      <xdr:rowOff>340</xdr:rowOff>
    </xdr:from>
    <xdr:to>
      <xdr:col>27</xdr:col>
      <xdr:colOff>178594</xdr:colOff>
      <xdr:row>13</xdr:row>
      <xdr:rowOff>23812</xdr:rowOff>
    </xdr:to>
    <xdr:sp macro="" textlink="">
      <xdr:nvSpPr>
        <xdr:cNvPr id="17" name="Right Brace 16">
          <a:extLst>
            <a:ext uri="{FF2B5EF4-FFF2-40B4-BE49-F238E27FC236}">
              <a16:creationId xmlns:a16="http://schemas.microsoft.com/office/drawing/2014/main" id="{958B6AF3-E33D-4F79-BBC2-982630ACC90D}"/>
            </a:ext>
          </a:extLst>
        </xdr:cNvPr>
        <xdr:cNvSpPr/>
      </xdr:nvSpPr>
      <xdr:spPr>
        <a:xfrm>
          <a:off x="22683108" y="1410040"/>
          <a:ext cx="260236" cy="1185522"/>
        </a:xfrm>
        <a:prstGeom prst="rightBrace">
          <a:avLst/>
        </a:prstGeom>
      </xdr:spPr>
      <xdr:style>
        <a:lnRef idx="3">
          <a:schemeClr val="accent5"/>
        </a:lnRef>
        <a:fillRef idx="0">
          <a:schemeClr val="accent5"/>
        </a:fillRef>
        <a:effectRef idx="2">
          <a:schemeClr val="accent5"/>
        </a:effectRef>
        <a:fontRef idx="minor">
          <a:schemeClr val="tx1"/>
        </a:fontRef>
      </xdr:style>
      <xdr:txBody>
        <a:bodyPr vertOverflow="clip" horzOverflow="clip" rtlCol="0" anchor="t"/>
        <a:lstStyle/>
        <a:p>
          <a:pPr algn="l"/>
          <a:endParaRPr lang="en-US" sz="1100"/>
        </a:p>
      </xdr:txBody>
    </xdr:sp>
    <xdr:clientData/>
  </xdr:twoCellAnchor>
  <xdr:twoCellAnchor>
    <xdr:from>
      <xdr:col>25</xdr:col>
      <xdr:colOff>6804</xdr:colOff>
      <xdr:row>12</xdr:row>
      <xdr:rowOff>180340</xdr:rowOff>
    </xdr:from>
    <xdr:to>
      <xdr:col>26</xdr:col>
      <xdr:colOff>296279</xdr:colOff>
      <xdr:row>12</xdr:row>
      <xdr:rowOff>183697</xdr:rowOff>
    </xdr:to>
    <xdr:cxnSp macro="">
      <xdr:nvCxnSpPr>
        <xdr:cNvPr id="18" name="Straight Connector 17">
          <a:extLst>
            <a:ext uri="{FF2B5EF4-FFF2-40B4-BE49-F238E27FC236}">
              <a16:creationId xmlns:a16="http://schemas.microsoft.com/office/drawing/2014/main" id="{765F7E16-4524-4F95-8640-731C8A2ED179}"/>
            </a:ext>
          </a:extLst>
        </xdr:cNvPr>
        <xdr:cNvCxnSpPr/>
      </xdr:nvCxnSpPr>
      <xdr:spPr>
        <a:xfrm flipV="1">
          <a:off x="22009554" y="2561590"/>
          <a:ext cx="670475" cy="3357"/>
        </a:xfrm>
        <a:prstGeom prst="line">
          <a:avLst/>
        </a:prstGeom>
        <a:ln w="19050">
          <a:solidFill>
            <a:schemeClr val="accent5"/>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279133</xdr:colOff>
      <xdr:row>33</xdr:row>
      <xdr:rowOff>8204</xdr:rowOff>
    </xdr:from>
    <xdr:to>
      <xdr:col>15</xdr:col>
      <xdr:colOff>141549</xdr:colOff>
      <xdr:row>47</xdr:row>
      <xdr:rowOff>89695</xdr:rowOff>
    </xdr:to>
    <xdr:graphicFrame macro="">
      <xdr:nvGraphicFramePr>
        <xdr:cNvPr id="19" name="Chart 18">
          <a:extLst>
            <a:ext uri="{FF2B5EF4-FFF2-40B4-BE49-F238E27FC236}">
              <a16:creationId xmlns:a16="http://schemas.microsoft.com/office/drawing/2014/main" id="{FD20CE57-624C-4791-9A75-9AF3D3008A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32</xdr:col>
      <xdr:colOff>149490</xdr:colOff>
      <xdr:row>36</xdr:row>
      <xdr:rowOff>29369</xdr:rowOff>
    </xdr:from>
    <xdr:to>
      <xdr:col>41</xdr:col>
      <xdr:colOff>511969</xdr:colOff>
      <xdr:row>50</xdr:row>
      <xdr:rowOff>105569</xdr:rowOff>
    </xdr:to>
    <mc:AlternateContent xmlns:mc="http://schemas.openxmlformats.org/markup-compatibility/2006">
      <mc:Choice xmlns:cx1="http://schemas.microsoft.com/office/drawing/2015/9/8/chartex" Requires="cx1">
        <xdr:graphicFrame macro="">
          <xdr:nvGraphicFramePr>
            <xdr:cNvPr id="20" name="Chart 19">
              <a:extLst>
                <a:ext uri="{FF2B5EF4-FFF2-40B4-BE49-F238E27FC236}">
                  <a16:creationId xmlns:a16="http://schemas.microsoft.com/office/drawing/2014/main" id="{1067A435-942E-4E49-9C3D-8E82E257DD8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25866990" y="7163594"/>
              <a:ext cx="5848879" cy="280035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3</xdr:col>
      <xdr:colOff>143632</xdr:colOff>
      <xdr:row>85</xdr:row>
      <xdr:rowOff>133048</xdr:rowOff>
    </xdr:from>
    <xdr:to>
      <xdr:col>3</xdr:col>
      <xdr:colOff>588841</xdr:colOff>
      <xdr:row>86</xdr:row>
      <xdr:rowOff>190500</xdr:rowOff>
    </xdr:to>
    <xdr:sp macro="" textlink="">
      <xdr:nvSpPr>
        <xdr:cNvPr id="21" name="Sun 20">
          <a:extLst>
            <a:ext uri="{FF2B5EF4-FFF2-40B4-BE49-F238E27FC236}">
              <a16:creationId xmlns:a16="http://schemas.microsoft.com/office/drawing/2014/main" id="{653A2EC9-85CD-41F2-9473-C74BFA6EB861}"/>
            </a:ext>
          </a:extLst>
        </xdr:cNvPr>
        <xdr:cNvSpPr/>
      </xdr:nvSpPr>
      <xdr:spPr>
        <a:xfrm>
          <a:off x="5249032" y="16887523"/>
          <a:ext cx="445209" cy="476552"/>
        </a:xfrm>
        <a:prstGeom prst="sun">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122159</xdr:colOff>
      <xdr:row>92</xdr:row>
      <xdr:rowOff>173568</xdr:rowOff>
    </xdr:from>
    <xdr:to>
      <xdr:col>3</xdr:col>
      <xdr:colOff>567368</xdr:colOff>
      <xdr:row>94</xdr:row>
      <xdr:rowOff>37497</xdr:rowOff>
    </xdr:to>
    <xdr:sp macro="" textlink="">
      <xdr:nvSpPr>
        <xdr:cNvPr id="22" name="Sun 21">
          <a:extLst>
            <a:ext uri="{FF2B5EF4-FFF2-40B4-BE49-F238E27FC236}">
              <a16:creationId xmlns:a16="http://schemas.microsoft.com/office/drawing/2014/main" id="{C6506B84-07F8-4543-B5A9-8CE86B0DA2A3}"/>
            </a:ext>
          </a:extLst>
        </xdr:cNvPr>
        <xdr:cNvSpPr/>
      </xdr:nvSpPr>
      <xdr:spPr>
        <a:xfrm>
          <a:off x="5227559" y="18690168"/>
          <a:ext cx="445209" cy="387804"/>
        </a:xfrm>
        <a:prstGeom prst="sun">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0</xdr:colOff>
      <xdr:row>0</xdr:row>
      <xdr:rowOff>0</xdr:rowOff>
    </xdr:from>
    <xdr:to>
      <xdr:col>28</xdr:col>
      <xdr:colOff>39686</xdr:colOff>
      <xdr:row>1</xdr:row>
      <xdr:rowOff>150812</xdr:rowOff>
    </xdr:to>
    <xdr:sp macro="" textlink="">
      <xdr:nvSpPr>
        <xdr:cNvPr id="23" name="TextBox 22">
          <a:extLst>
            <a:ext uri="{FF2B5EF4-FFF2-40B4-BE49-F238E27FC236}">
              <a16:creationId xmlns:a16="http://schemas.microsoft.com/office/drawing/2014/main" id="{5007BF95-7B7B-4B40-8910-84FF05FA860E}"/>
            </a:ext>
          </a:extLst>
        </xdr:cNvPr>
        <xdr:cNvSpPr txBox="1"/>
      </xdr:nvSpPr>
      <xdr:spPr>
        <a:xfrm>
          <a:off x="15801975" y="0"/>
          <a:ext cx="7564436" cy="398462"/>
        </a:xfrm>
        <a:prstGeom prst="rect">
          <a:avLst/>
        </a:prstGeom>
        <a:solidFill>
          <a:schemeClr val="tx1">
            <a:lumMod val="50000"/>
            <a:lumOff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000">
            <a:solidFill>
              <a:schemeClr val="bg1"/>
            </a:solidFill>
          </a:endParaRPr>
        </a:p>
        <a:p>
          <a:pPr algn="ctr"/>
          <a:endParaRPr lang="en-US" sz="1000">
            <a:solidFill>
              <a:schemeClr val="bg1"/>
            </a:solidFill>
          </a:endParaRPr>
        </a:p>
      </xdr:txBody>
    </xdr:sp>
    <xdr:clientData/>
  </xdr:twoCellAnchor>
  <xdr:twoCellAnchor>
    <xdr:from>
      <xdr:col>15</xdr:col>
      <xdr:colOff>730250</xdr:colOff>
      <xdr:row>0</xdr:row>
      <xdr:rowOff>1</xdr:rowOff>
    </xdr:from>
    <xdr:to>
      <xdr:col>23</xdr:col>
      <xdr:colOff>126999</xdr:colOff>
      <xdr:row>1</xdr:row>
      <xdr:rowOff>79376</xdr:rowOff>
    </xdr:to>
    <xdr:sp macro="" textlink="">
      <xdr:nvSpPr>
        <xdr:cNvPr id="24" name="Text Box 4105">
          <a:extLst>
            <a:ext uri="{FF2B5EF4-FFF2-40B4-BE49-F238E27FC236}">
              <a16:creationId xmlns:a16="http://schemas.microsoft.com/office/drawing/2014/main" id="{A2753236-6E27-4247-A554-7F4D1098A1F6}"/>
            </a:ext>
          </a:extLst>
        </xdr:cNvPr>
        <xdr:cNvSpPr txBox="1">
          <a:spLocks noChangeArrowheads="1"/>
        </xdr:cNvSpPr>
      </xdr:nvSpPr>
      <xdr:spPr bwMode="auto">
        <a:xfrm>
          <a:off x="17570450" y="1"/>
          <a:ext cx="3997324" cy="327025"/>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ar-SA" sz="1200">
              <a:ln>
                <a:noFill/>
              </a:ln>
              <a:solidFill>
                <a:srgbClr val="4472C4"/>
              </a:solidFill>
              <a:effectLst>
                <a:outerShdw blurRad="38100" dist="25400" dir="5400000" algn="ctr">
                  <a:srgbClr val="6E747A">
                    <a:alpha val="43000"/>
                  </a:srgbClr>
                </a:outerShdw>
              </a:effectLst>
              <a:latin typeface="Calibri" panose="020F0502020204030204" pitchFamily="34" charset="0"/>
              <a:ea typeface="Calibri" panose="020F0502020204030204" pitchFamily="34" charset="0"/>
              <a:cs typeface="+mn-cs"/>
            </a:rPr>
            <a:t>سيناريو دملاج خفض الانبعاثات اكسيد الكربون </a:t>
          </a:r>
          <a:endParaRPr lang="en-US"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15</xdr:col>
      <xdr:colOff>650875</xdr:colOff>
      <xdr:row>30</xdr:row>
      <xdr:rowOff>173182</xdr:rowOff>
    </xdr:from>
    <xdr:to>
      <xdr:col>27</xdr:col>
      <xdr:colOff>0</xdr:colOff>
      <xdr:row>45</xdr:row>
      <xdr:rowOff>170391</xdr:rowOff>
    </xdr:to>
    <xdr:graphicFrame macro="">
      <xdr:nvGraphicFramePr>
        <xdr:cNvPr id="25" name="Chart 24">
          <a:extLst>
            <a:ext uri="{FF2B5EF4-FFF2-40B4-BE49-F238E27FC236}">
              <a16:creationId xmlns:a16="http://schemas.microsoft.com/office/drawing/2014/main" id="{E406CB0B-5FBA-4F14-A0C9-E786543FBE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18</xdr:col>
      <xdr:colOff>25066</xdr:colOff>
      <xdr:row>8</xdr:row>
      <xdr:rowOff>30079</xdr:rowOff>
    </xdr:from>
    <xdr:to>
      <xdr:col>26</xdr:col>
      <xdr:colOff>802106</xdr:colOff>
      <xdr:row>11</xdr:row>
      <xdr:rowOff>180474</xdr:rowOff>
    </xdr:to>
    <xdr:cxnSp macro="">
      <xdr:nvCxnSpPr>
        <xdr:cNvPr id="2" name="Straight Connector 1">
          <a:extLst>
            <a:ext uri="{FF2B5EF4-FFF2-40B4-BE49-F238E27FC236}">
              <a16:creationId xmlns:a16="http://schemas.microsoft.com/office/drawing/2014/main" id="{97809ACF-725F-4C6B-9FB9-275C000A42AB}"/>
            </a:ext>
          </a:extLst>
        </xdr:cNvPr>
        <xdr:cNvCxnSpPr/>
      </xdr:nvCxnSpPr>
      <xdr:spPr>
        <a:xfrm flipV="1">
          <a:off x="19065541" y="1668379"/>
          <a:ext cx="3625015" cy="750470"/>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51288</xdr:colOff>
      <xdr:row>17</xdr:row>
      <xdr:rowOff>3448</xdr:rowOff>
    </xdr:from>
    <xdr:to>
      <xdr:col>27</xdr:col>
      <xdr:colOff>10529</xdr:colOff>
      <xdr:row>17</xdr:row>
      <xdr:rowOff>7328</xdr:rowOff>
    </xdr:to>
    <xdr:cxnSp macro="">
      <xdr:nvCxnSpPr>
        <xdr:cNvPr id="3" name="Straight Connector 2">
          <a:extLst>
            <a:ext uri="{FF2B5EF4-FFF2-40B4-BE49-F238E27FC236}">
              <a16:creationId xmlns:a16="http://schemas.microsoft.com/office/drawing/2014/main" id="{C7055ADE-BF64-4B76-B286-D47A18867F75}"/>
            </a:ext>
          </a:extLst>
        </xdr:cNvPr>
        <xdr:cNvCxnSpPr/>
      </xdr:nvCxnSpPr>
      <xdr:spPr>
        <a:xfrm flipV="1">
          <a:off x="21806388" y="3422923"/>
          <a:ext cx="892691" cy="3880"/>
        </a:xfrm>
        <a:prstGeom prst="line">
          <a:avLst/>
        </a:prstGeom>
        <a:ln w="19050">
          <a:solidFill>
            <a:schemeClr val="accent5"/>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592667</xdr:colOff>
      <xdr:row>11</xdr:row>
      <xdr:rowOff>179918</xdr:rowOff>
    </xdr:from>
    <xdr:to>
      <xdr:col>27</xdr:col>
      <xdr:colOff>21166</xdr:colOff>
      <xdr:row>12</xdr:row>
      <xdr:rowOff>1</xdr:rowOff>
    </xdr:to>
    <xdr:cxnSp macro="">
      <xdr:nvCxnSpPr>
        <xdr:cNvPr id="4" name="Straight Connector 3">
          <a:extLst>
            <a:ext uri="{FF2B5EF4-FFF2-40B4-BE49-F238E27FC236}">
              <a16:creationId xmlns:a16="http://schemas.microsoft.com/office/drawing/2014/main" id="{6E4EE4F9-255F-4EC0-A2D9-5E3955F7E7EE}"/>
            </a:ext>
          </a:extLst>
        </xdr:cNvPr>
        <xdr:cNvCxnSpPr/>
      </xdr:nvCxnSpPr>
      <xdr:spPr>
        <a:xfrm flipV="1">
          <a:off x="19023542" y="2418293"/>
          <a:ext cx="3686174" cy="20108"/>
        </a:xfrm>
        <a:prstGeom prst="line">
          <a:avLst/>
        </a:prstGeom>
        <a:ln w="19050">
          <a:solidFill>
            <a:schemeClr val="bg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785813</xdr:colOff>
      <xdr:row>8</xdr:row>
      <xdr:rowOff>0</xdr:rowOff>
    </xdr:from>
    <xdr:to>
      <xdr:col>26</xdr:col>
      <xdr:colOff>801688</xdr:colOff>
      <xdr:row>11</xdr:row>
      <xdr:rowOff>158750</xdr:rowOff>
    </xdr:to>
    <xdr:cxnSp macro="">
      <xdr:nvCxnSpPr>
        <xdr:cNvPr id="5" name="Straight Arrow Connector 4">
          <a:extLst>
            <a:ext uri="{FF2B5EF4-FFF2-40B4-BE49-F238E27FC236}">
              <a16:creationId xmlns:a16="http://schemas.microsoft.com/office/drawing/2014/main" id="{D988AC88-2888-40E8-827B-44EE825B30BE}"/>
            </a:ext>
          </a:extLst>
        </xdr:cNvPr>
        <xdr:cNvCxnSpPr/>
      </xdr:nvCxnSpPr>
      <xdr:spPr>
        <a:xfrm flipH="1">
          <a:off x="22683788" y="1638300"/>
          <a:ext cx="6350" cy="758825"/>
        </a:xfrm>
        <a:prstGeom prst="straightConnector1">
          <a:avLst/>
        </a:prstGeom>
        <a:ln w="38100">
          <a:solidFill>
            <a:srgbClr val="FFC000"/>
          </a:solidFill>
          <a:prstDash val="dashDot"/>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415924</xdr:colOff>
      <xdr:row>28</xdr:row>
      <xdr:rowOff>80553</xdr:rowOff>
    </xdr:from>
    <xdr:to>
      <xdr:col>16</xdr:col>
      <xdr:colOff>749299</xdr:colOff>
      <xdr:row>33</xdr:row>
      <xdr:rowOff>4353</xdr:rowOff>
    </xdr:to>
    <xdr:sp macro="" textlink="">
      <xdr:nvSpPr>
        <xdr:cNvPr id="6" name="Oval 5">
          <a:extLst>
            <a:ext uri="{FF2B5EF4-FFF2-40B4-BE49-F238E27FC236}">
              <a16:creationId xmlns:a16="http://schemas.microsoft.com/office/drawing/2014/main" id="{40517456-6131-478F-8EF8-098778E61684}"/>
            </a:ext>
          </a:extLst>
        </xdr:cNvPr>
        <xdr:cNvSpPr/>
      </xdr:nvSpPr>
      <xdr:spPr>
        <a:xfrm>
          <a:off x="16065499" y="5643153"/>
          <a:ext cx="2286000" cy="914400"/>
        </a:xfrm>
        <a:prstGeom prst="ellipse">
          <a:avLst/>
        </a:prstGeom>
        <a:solidFill>
          <a:srgbClr val="CC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ysClr val="windowText" lastClr="000000"/>
              </a:solidFill>
            </a:rPr>
            <a:t>PV</a:t>
          </a:r>
          <a:r>
            <a:rPr lang="en-US" sz="900" baseline="0">
              <a:solidFill>
                <a:sysClr val="windowText" lastClr="000000"/>
              </a:solidFill>
            </a:rPr>
            <a:t> Solar for Household Electricity Demand</a:t>
          </a:r>
          <a:endParaRPr lang="en-US" sz="900">
            <a:solidFill>
              <a:sysClr val="windowText" lastClr="000000"/>
            </a:solidFill>
          </a:endParaRPr>
        </a:p>
      </xdr:txBody>
    </xdr:sp>
    <xdr:clientData/>
  </xdr:twoCellAnchor>
  <xdr:twoCellAnchor>
    <xdr:from>
      <xdr:col>14</xdr:col>
      <xdr:colOff>416983</xdr:colOff>
      <xdr:row>24</xdr:row>
      <xdr:rowOff>24464</xdr:rowOff>
    </xdr:from>
    <xdr:to>
      <xdr:col>16</xdr:col>
      <xdr:colOff>750358</xdr:colOff>
      <xdr:row>28</xdr:row>
      <xdr:rowOff>167339</xdr:rowOff>
    </xdr:to>
    <xdr:sp macro="" textlink="">
      <xdr:nvSpPr>
        <xdr:cNvPr id="7" name="Oval 6">
          <a:extLst>
            <a:ext uri="{FF2B5EF4-FFF2-40B4-BE49-F238E27FC236}">
              <a16:creationId xmlns:a16="http://schemas.microsoft.com/office/drawing/2014/main" id="{30140EBB-ECD3-415B-9661-1EA6CF47FF24}"/>
            </a:ext>
          </a:extLst>
        </xdr:cNvPr>
        <xdr:cNvSpPr/>
      </xdr:nvSpPr>
      <xdr:spPr>
        <a:xfrm>
          <a:off x="16066558" y="4815539"/>
          <a:ext cx="2286000" cy="914400"/>
        </a:xfrm>
        <a:prstGeom prst="ellipse">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lang="en-US" sz="900">
              <a:solidFill>
                <a:sysClr val="windowText" lastClr="000000"/>
              </a:solidFill>
              <a:effectLst/>
              <a:latin typeface="+mn-lt"/>
              <a:ea typeface="+mn-ea"/>
              <a:cs typeface="+mn-cs"/>
            </a:rPr>
            <a:t>PV</a:t>
          </a:r>
          <a:r>
            <a:rPr lang="en-US" sz="900" baseline="0">
              <a:solidFill>
                <a:sysClr val="windowText" lastClr="000000"/>
              </a:solidFill>
              <a:effectLst/>
              <a:latin typeface="+mn-lt"/>
              <a:ea typeface="+mn-ea"/>
              <a:cs typeface="+mn-cs"/>
            </a:rPr>
            <a:t> Solar to power Streetlights, Municipal Buildings</a:t>
          </a:r>
          <a:endParaRPr lang="en-US" sz="600">
            <a:solidFill>
              <a:sysClr val="windowText" lastClr="000000"/>
            </a:solidFill>
            <a:effectLst/>
          </a:endParaRPr>
        </a:p>
      </xdr:txBody>
    </xdr:sp>
    <xdr:clientData/>
  </xdr:twoCellAnchor>
  <xdr:twoCellAnchor>
    <xdr:from>
      <xdr:col>14</xdr:col>
      <xdr:colOff>414866</xdr:colOff>
      <xdr:row>20</xdr:row>
      <xdr:rowOff>27638</xdr:rowOff>
    </xdr:from>
    <xdr:to>
      <xdr:col>16</xdr:col>
      <xdr:colOff>748241</xdr:colOff>
      <xdr:row>24</xdr:row>
      <xdr:rowOff>151463</xdr:rowOff>
    </xdr:to>
    <xdr:sp macro="" textlink="">
      <xdr:nvSpPr>
        <xdr:cNvPr id="8" name="Oval 7">
          <a:extLst>
            <a:ext uri="{FF2B5EF4-FFF2-40B4-BE49-F238E27FC236}">
              <a16:creationId xmlns:a16="http://schemas.microsoft.com/office/drawing/2014/main" id="{F8E9D265-CA01-4AD7-A445-A9833CB31CC8}"/>
            </a:ext>
          </a:extLst>
        </xdr:cNvPr>
        <xdr:cNvSpPr/>
      </xdr:nvSpPr>
      <xdr:spPr>
        <a:xfrm>
          <a:off x="16064441" y="4028138"/>
          <a:ext cx="2286000" cy="914400"/>
        </a:xfrm>
        <a:prstGeom prst="ellipse">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ysClr val="windowText" lastClr="000000"/>
              </a:solidFill>
            </a:rPr>
            <a:t>Waste</a:t>
          </a:r>
          <a:r>
            <a:rPr lang="en-US" sz="900" baseline="0">
              <a:solidFill>
                <a:sysClr val="windowText" lastClr="000000"/>
              </a:solidFill>
            </a:rPr>
            <a:t> - 10% of biowastes composted, 5% of plastics &amp; cardboard recycled</a:t>
          </a:r>
          <a:r>
            <a:rPr lang="en-US" sz="900">
              <a:solidFill>
                <a:sysClr val="windowText" lastClr="000000"/>
              </a:solidFill>
            </a:rPr>
            <a:t> </a:t>
          </a:r>
        </a:p>
      </xdr:txBody>
    </xdr:sp>
    <xdr:clientData/>
  </xdr:twoCellAnchor>
  <xdr:twoCellAnchor>
    <xdr:from>
      <xdr:col>14</xdr:col>
      <xdr:colOff>410633</xdr:colOff>
      <xdr:row>17</xdr:row>
      <xdr:rowOff>21167</xdr:rowOff>
    </xdr:from>
    <xdr:to>
      <xdr:col>16</xdr:col>
      <xdr:colOff>744008</xdr:colOff>
      <xdr:row>21</xdr:row>
      <xdr:rowOff>154517</xdr:rowOff>
    </xdr:to>
    <xdr:sp macro="" textlink="">
      <xdr:nvSpPr>
        <xdr:cNvPr id="9" name="Oval 8">
          <a:extLst>
            <a:ext uri="{FF2B5EF4-FFF2-40B4-BE49-F238E27FC236}">
              <a16:creationId xmlns:a16="http://schemas.microsoft.com/office/drawing/2014/main" id="{447EA930-D9B8-4569-95C9-553CA289547D}"/>
            </a:ext>
          </a:extLst>
        </xdr:cNvPr>
        <xdr:cNvSpPr/>
      </xdr:nvSpPr>
      <xdr:spPr>
        <a:xfrm>
          <a:off x="16060208" y="3440642"/>
          <a:ext cx="2286000" cy="914400"/>
        </a:xfrm>
        <a:prstGeom prst="ellipse">
          <a:avLst/>
        </a:prstGeom>
        <a:solidFill>
          <a:srgbClr val="CC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rPr>
            <a:t>Elecricity</a:t>
          </a:r>
          <a:r>
            <a:rPr lang="en-US" sz="900" baseline="0">
              <a:solidFill>
                <a:schemeClr val="tx1">
                  <a:lumMod val="65000"/>
                  <a:lumOff val="35000"/>
                </a:schemeClr>
              </a:solidFill>
            </a:rPr>
            <a:t> Demand in small </a:t>
          </a:r>
          <a:r>
            <a:rPr lang="en-US" sz="900">
              <a:solidFill>
                <a:schemeClr val="tx1">
                  <a:lumMod val="65000"/>
                  <a:lumOff val="35000"/>
                </a:schemeClr>
              </a:solidFill>
            </a:rPr>
            <a:t>industry</a:t>
          </a:r>
          <a:r>
            <a:rPr lang="en-US" sz="900" baseline="0">
              <a:solidFill>
                <a:schemeClr val="tx1">
                  <a:lumMod val="65000"/>
                  <a:lumOff val="35000"/>
                </a:schemeClr>
              </a:solidFill>
            </a:rPr>
            <a:t> and commercial sector</a:t>
          </a:r>
          <a:endParaRPr lang="en-US" sz="900">
            <a:solidFill>
              <a:schemeClr val="tx1">
                <a:lumMod val="65000"/>
                <a:lumOff val="35000"/>
              </a:schemeClr>
            </a:solidFill>
          </a:endParaRPr>
        </a:p>
      </xdr:txBody>
    </xdr:sp>
    <xdr:clientData/>
  </xdr:twoCellAnchor>
  <xdr:twoCellAnchor>
    <xdr:from>
      <xdr:col>14</xdr:col>
      <xdr:colOff>421217</xdr:colOff>
      <xdr:row>12</xdr:row>
      <xdr:rowOff>162983</xdr:rowOff>
    </xdr:from>
    <xdr:to>
      <xdr:col>16</xdr:col>
      <xdr:colOff>754592</xdr:colOff>
      <xdr:row>17</xdr:row>
      <xdr:rowOff>96308</xdr:rowOff>
    </xdr:to>
    <xdr:sp macro="" textlink="">
      <xdr:nvSpPr>
        <xdr:cNvPr id="10" name="Oval 9">
          <a:extLst>
            <a:ext uri="{FF2B5EF4-FFF2-40B4-BE49-F238E27FC236}">
              <a16:creationId xmlns:a16="http://schemas.microsoft.com/office/drawing/2014/main" id="{AF662DF2-0E8D-4283-B678-690A2B23EDBB}"/>
            </a:ext>
          </a:extLst>
        </xdr:cNvPr>
        <xdr:cNvSpPr/>
      </xdr:nvSpPr>
      <xdr:spPr>
        <a:xfrm>
          <a:off x="16070792" y="2601383"/>
          <a:ext cx="2286000" cy="914400"/>
        </a:xfrm>
        <a:prstGeom prst="ellipse">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ysClr val="windowText" lastClr="000000"/>
              </a:solidFill>
              <a:effectLst/>
              <a:latin typeface="+mn-lt"/>
              <a:ea typeface="+mn-ea"/>
              <a:cs typeface="+mn-cs"/>
            </a:rPr>
            <a:t>Reduction</a:t>
          </a:r>
          <a:r>
            <a:rPr lang="en-US" sz="900" baseline="0">
              <a:solidFill>
                <a:sysClr val="windowText" lastClr="000000"/>
              </a:solidFill>
              <a:effectLst/>
              <a:latin typeface="+mn-lt"/>
              <a:ea typeface="+mn-ea"/>
              <a:cs typeface="+mn-cs"/>
            </a:rPr>
            <a:t> in CO2e of electricity demand with water harvesting, storage and conservation</a:t>
          </a:r>
          <a:endParaRPr lang="en-US" sz="600">
            <a:solidFill>
              <a:sysClr val="windowText" lastClr="000000"/>
            </a:solidFill>
            <a:effectLst/>
          </a:endParaRPr>
        </a:p>
      </xdr:txBody>
    </xdr:sp>
    <xdr:clientData/>
  </xdr:twoCellAnchor>
  <xdr:twoCellAnchor>
    <xdr:from>
      <xdr:col>14</xdr:col>
      <xdr:colOff>133349</xdr:colOff>
      <xdr:row>30</xdr:row>
      <xdr:rowOff>74206</xdr:rowOff>
    </xdr:from>
    <xdr:to>
      <xdr:col>14</xdr:col>
      <xdr:colOff>709506</xdr:colOff>
      <xdr:row>31</xdr:row>
      <xdr:rowOff>158026</xdr:rowOff>
    </xdr:to>
    <xdr:sp macro="" textlink="">
      <xdr:nvSpPr>
        <xdr:cNvPr id="11" name="Rectangle 10">
          <a:extLst>
            <a:ext uri="{FF2B5EF4-FFF2-40B4-BE49-F238E27FC236}">
              <a16:creationId xmlns:a16="http://schemas.microsoft.com/office/drawing/2014/main" id="{7A4519E6-B830-433D-9BB1-A6F6E6CB017E}"/>
            </a:ext>
          </a:extLst>
        </xdr:cNvPr>
        <xdr:cNvSpPr/>
      </xdr:nvSpPr>
      <xdr:spPr>
        <a:xfrm>
          <a:off x="15782924" y="6027331"/>
          <a:ext cx="576157" cy="283845"/>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10%  </a:t>
          </a:r>
        </a:p>
      </xdr:txBody>
    </xdr:sp>
    <xdr:clientData/>
  </xdr:twoCellAnchor>
  <xdr:twoCellAnchor>
    <xdr:from>
      <xdr:col>14</xdr:col>
      <xdr:colOff>114299</xdr:colOff>
      <xdr:row>26</xdr:row>
      <xdr:rowOff>121829</xdr:rowOff>
    </xdr:from>
    <xdr:to>
      <xdr:col>14</xdr:col>
      <xdr:colOff>684106</xdr:colOff>
      <xdr:row>28</xdr:row>
      <xdr:rowOff>15149</xdr:rowOff>
    </xdr:to>
    <xdr:sp macro="" textlink="">
      <xdr:nvSpPr>
        <xdr:cNvPr id="12" name="Rectangle 11">
          <a:extLst>
            <a:ext uri="{FF2B5EF4-FFF2-40B4-BE49-F238E27FC236}">
              <a16:creationId xmlns:a16="http://schemas.microsoft.com/office/drawing/2014/main" id="{E9241FDD-4226-4F29-9844-85E02D53FC08}"/>
            </a:ext>
          </a:extLst>
        </xdr:cNvPr>
        <xdr:cNvSpPr/>
      </xdr:nvSpPr>
      <xdr:spPr>
        <a:xfrm>
          <a:off x="15763874" y="5303429"/>
          <a:ext cx="569807" cy="274320"/>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100%</a:t>
          </a:r>
        </a:p>
      </xdr:txBody>
    </xdr:sp>
    <xdr:clientData/>
  </xdr:twoCellAnchor>
  <xdr:twoCellAnchor>
    <xdr:from>
      <xdr:col>14</xdr:col>
      <xdr:colOff>109009</xdr:colOff>
      <xdr:row>22</xdr:row>
      <xdr:rowOff>78438</xdr:rowOff>
    </xdr:from>
    <xdr:to>
      <xdr:col>14</xdr:col>
      <xdr:colOff>746549</xdr:colOff>
      <xdr:row>23</xdr:row>
      <xdr:rowOff>152733</xdr:rowOff>
    </xdr:to>
    <xdr:sp macro="" textlink="">
      <xdr:nvSpPr>
        <xdr:cNvPr id="13" name="Rectangle 12">
          <a:extLst>
            <a:ext uri="{FF2B5EF4-FFF2-40B4-BE49-F238E27FC236}">
              <a16:creationId xmlns:a16="http://schemas.microsoft.com/office/drawing/2014/main" id="{A761B49A-F0B4-483A-9E26-791E710AF515}"/>
            </a:ext>
          </a:extLst>
        </xdr:cNvPr>
        <xdr:cNvSpPr/>
      </xdr:nvSpPr>
      <xdr:spPr>
        <a:xfrm>
          <a:off x="15758584" y="4469463"/>
          <a:ext cx="637540" cy="274320"/>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aseline="0"/>
            <a:t>5%</a:t>
          </a:r>
        </a:p>
      </xdr:txBody>
    </xdr:sp>
    <xdr:clientData/>
  </xdr:twoCellAnchor>
  <xdr:twoCellAnchor>
    <xdr:from>
      <xdr:col>14</xdr:col>
      <xdr:colOff>98426</xdr:colOff>
      <xdr:row>15</xdr:row>
      <xdr:rowOff>85725</xdr:rowOff>
    </xdr:from>
    <xdr:to>
      <xdr:col>14</xdr:col>
      <xdr:colOff>735966</xdr:colOff>
      <xdr:row>16</xdr:row>
      <xdr:rowOff>169545</xdr:rowOff>
    </xdr:to>
    <xdr:sp macro="" textlink="">
      <xdr:nvSpPr>
        <xdr:cNvPr id="14" name="Rectangle 13">
          <a:extLst>
            <a:ext uri="{FF2B5EF4-FFF2-40B4-BE49-F238E27FC236}">
              <a16:creationId xmlns:a16="http://schemas.microsoft.com/office/drawing/2014/main" id="{D945D524-3A39-41CD-BBE0-2CFC3C08C5F9}"/>
            </a:ext>
          </a:extLst>
        </xdr:cNvPr>
        <xdr:cNvSpPr/>
      </xdr:nvSpPr>
      <xdr:spPr>
        <a:xfrm>
          <a:off x="15748001" y="3105150"/>
          <a:ext cx="637540" cy="283845"/>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15%</a:t>
          </a:r>
        </a:p>
      </xdr:txBody>
    </xdr:sp>
    <xdr:clientData/>
  </xdr:twoCellAnchor>
  <xdr:twoCellAnchor>
    <xdr:from>
      <xdr:col>14</xdr:col>
      <xdr:colOff>109009</xdr:colOff>
      <xdr:row>18</xdr:row>
      <xdr:rowOff>48061</xdr:rowOff>
    </xdr:from>
    <xdr:to>
      <xdr:col>14</xdr:col>
      <xdr:colOff>746549</xdr:colOff>
      <xdr:row>19</xdr:row>
      <xdr:rowOff>131881</xdr:rowOff>
    </xdr:to>
    <xdr:sp macro="" textlink="">
      <xdr:nvSpPr>
        <xdr:cNvPr id="15" name="Rectangle 14">
          <a:extLst>
            <a:ext uri="{FF2B5EF4-FFF2-40B4-BE49-F238E27FC236}">
              <a16:creationId xmlns:a16="http://schemas.microsoft.com/office/drawing/2014/main" id="{8D0EB18C-906E-402E-924C-9C45617C7F35}"/>
            </a:ext>
          </a:extLst>
        </xdr:cNvPr>
        <xdr:cNvSpPr/>
      </xdr:nvSpPr>
      <xdr:spPr>
        <a:xfrm>
          <a:off x="15758584" y="3658036"/>
          <a:ext cx="637540" cy="274320"/>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20%  </a:t>
          </a:r>
        </a:p>
      </xdr:txBody>
    </xdr:sp>
    <xdr:clientData/>
  </xdr:twoCellAnchor>
  <xdr:twoCellAnchor>
    <xdr:from>
      <xdr:col>13</xdr:col>
      <xdr:colOff>317500</xdr:colOff>
      <xdr:row>2</xdr:row>
      <xdr:rowOff>142875</xdr:rowOff>
    </xdr:from>
    <xdr:to>
      <xdr:col>27</xdr:col>
      <xdr:colOff>23811</xdr:colOff>
      <xdr:row>7</xdr:row>
      <xdr:rowOff>156482</xdr:rowOff>
    </xdr:to>
    <xdr:sp macro="" textlink="">
      <xdr:nvSpPr>
        <xdr:cNvPr id="16" name="TextBox 15">
          <a:extLst>
            <a:ext uri="{FF2B5EF4-FFF2-40B4-BE49-F238E27FC236}">
              <a16:creationId xmlns:a16="http://schemas.microsoft.com/office/drawing/2014/main" id="{1C1D12D9-F009-4E5F-84C9-6F84D9C8101B}"/>
            </a:ext>
          </a:extLst>
        </xdr:cNvPr>
        <xdr:cNvSpPr txBox="1"/>
      </xdr:nvSpPr>
      <xdr:spPr>
        <a:xfrm>
          <a:off x="15147925" y="590550"/>
          <a:ext cx="7564436" cy="994682"/>
        </a:xfrm>
        <a:prstGeom prst="rect">
          <a:avLst/>
        </a:prstGeom>
        <a:solidFill>
          <a:schemeClr val="tx1">
            <a:lumMod val="50000"/>
            <a:lumOff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000">
            <a:solidFill>
              <a:schemeClr val="bg1"/>
            </a:solidFill>
          </a:endParaRPr>
        </a:p>
        <a:p>
          <a:pPr algn="ctr"/>
          <a:endParaRPr lang="en-US" sz="1000">
            <a:solidFill>
              <a:schemeClr val="bg1"/>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100" baseline="0">
              <a:solidFill>
                <a:schemeClr val="bg1"/>
              </a:solidFill>
            </a:rPr>
            <a:t> </a:t>
          </a:r>
          <a:r>
            <a:rPr lang="en-US" sz="1100">
              <a:solidFill>
                <a:schemeClr val="bg1"/>
              </a:solidFill>
              <a:latin typeface="+mn-lt"/>
              <a:ea typeface="+mn-ea"/>
              <a:cs typeface="+mn-cs"/>
            </a:rPr>
            <a:t>2025 Emissions Reduction</a:t>
          </a:r>
          <a:r>
            <a:rPr lang="en-US" sz="1100" baseline="0">
              <a:solidFill>
                <a:schemeClr val="bg1"/>
              </a:solidFill>
              <a:latin typeface="+mn-lt"/>
              <a:ea typeface="+mn-ea"/>
              <a:cs typeface="+mn-cs"/>
            </a:rPr>
            <a:t> </a:t>
          </a:r>
          <a:r>
            <a:rPr lang="en-US" sz="1100">
              <a:solidFill>
                <a:schemeClr val="bg1"/>
              </a:solidFill>
              <a:latin typeface="+mn-lt"/>
              <a:ea typeface="+mn-ea"/>
              <a:cs typeface="+mn-cs"/>
            </a:rPr>
            <a:t>Ambitions</a:t>
          </a:r>
          <a:endParaRPr lang="en-US" sz="1000">
            <a:solidFill>
              <a:schemeClr val="bg1"/>
            </a:solidFill>
          </a:endParaRPr>
        </a:p>
      </xdr:txBody>
    </xdr:sp>
    <xdr:clientData/>
  </xdr:twoCellAnchor>
  <xdr:twoCellAnchor>
    <xdr:from>
      <xdr:col>15</xdr:col>
      <xdr:colOff>563562</xdr:colOff>
      <xdr:row>3</xdr:row>
      <xdr:rowOff>23811</xdr:rowOff>
    </xdr:from>
    <xdr:to>
      <xdr:col>23</xdr:col>
      <xdr:colOff>253999</xdr:colOff>
      <xdr:row>6</xdr:row>
      <xdr:rowOff>55562</xdr:rowOff>
    </xdr:to>
    <xdr:sp macro="" textlink="">
      <xdr:nvSpPr>
        <xdr:cNvPr id="17" name="Text Box 4105">
          <a:extLst>
            <a:ext uri="{FF2B5EF4-FFF2-40B4-BE49-F238E27FC236}">
              <a16:creationId xmlns:a16="http://schemas.microsoft.com/office/drawing/2014/main" id="{EE2751C0-E93F-41CA-B9E7-111426B533CF}"/>
            </a:ext>
          </a:extLst>
        </xdr:cNvPr>
        <xdr:cNvSpPr txBox="1">
          <a:spLocks noChangeArrowheads="1"/>
        </xdr:cNvSpPr>
      </xdr:nvSpPr>
      <xdr:spPr bwMode="auto">
        <a:xfrm>
          <a:off x="17175162" y="661986"/>
          <a:ext cx="4005262" cy="622301"/>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200">
              <a:ln>
                <a:noFill/>
              </a:ln>
              <a:solidFill>
                <a:srgbClr val="4472C4"/>
              </a:solidFill>
              <a:effectLst>
                <a:outerShdw blurRad="38100" dist="25400" dir="5400000" algn="ctr">
                  <a:srgbClr val="6E747A">
                    <a:alpha val="43000"/>
                  </a:srgbClr>
                </a:outerShdw>
              </a:effectLst>
              <a:latin typeface="Calibri" panose="020F0502020204030204" pitchFamily="34" charset="0"/>
              <a:ea typeface="Calibri" panose="020F0502020204030204" pitchFamily="34" charset="0"/>
              <a:cs typeface="Arial" panose="020B0604020202020204" pitchFamily="34" charset="0"/>
            </a:rPr>
            <a:t>CO2e Emissions Reduction Scenario Models </a:t>
          </a:r>
          <a:endParaRPr lang="en-US"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18</xdr:col>
      <xdr:colOff>11206</xdr:colOff>
      <xdr:row>31</xdr:row>
      <xdr:rowOff>179294</xdr:rowOff>
    </xdr:from>
    <xdr:to>
      <xdr:col>27</xdr:col>
      <xdr:colOff>819</xdr:colOff>
      <xdr:row>32</xdr:row>
      <xdr:rowOff>1274</xdr:rowOff>
    </xdr:to>
    <xdr:cxnSp macro="">
      <xdr:nvCxnSpPr>
        <xdr:cNvPr id="18" name="Straight Connector 17">
          <a:extLst>
            <a:ext uri="{FF2B5EF4-FFF2-40B4-BE49-F238E27FC236}">
              <a16:creationId xmlns:a16="http://schemas.microsoft.com/office/drawing/2014/main" id="{15A96C2F-6275-4BDB-BBEB-EFFF2A1B1425}"/>
            </a:ext>
          </a:extLst>
        </xdr:cNvPr>
        <xdr:cNvCxnSpPr/>
      </xdr:nvCxnSpPr>
      <xdr:spPr>
        <a:xfrm>
          <a:off x="19051681" y="6332444"/>
          <a:ext cx="3637688" cy="22005"/>
        </a:xfrm>
        <a:prstGeom prst="line">
          <a:avLst/>
        </a:prstGeom>
        <a:ln w="19050">
          <a:solidFill>
            <a:schemeClr val="accent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7520</xdr:colOff>
      <xdr:row>14</xdr:row>
      <xdr:rowOff>178486</xdr:rowOff>
    </xdr:from>
    <xdr:to>
      <xdr:col>26</xdr:col>
      <xdr:colOff>846446</xdr:colOff>
      <xdr:row>15</xdr:row>
      <xdr:rowOff>466</xdr:rowOff>
    </xdr:to>
    <xdr:cxnSp macro="">
      <xdr:nvCxnSpPr>
        <xdr:cNvPr id="19" name="Straight Connector 18">
          <a:extLst>
            <a:ext uri="{FF2B5EF4-FFF2-40B4-BE49-F238E27FC236}">
              <a16:creationId xmlns:a16="http://schemas.microsoft.com/office/drawing/2014/main" id="{083F029B-ADA7-4F1F-A7FC-34DEC5B97EB5}"/>
            </a:ext>
          </a:extLst>
        </xdr:cNvPr>
        <xdr:cNvCxnSpPr/>
      </xdr:nvCxnSpPr>
      <xdr:spPr>
        <a:xfrm>
          <a:off x="19047995" y="2997886"/>
          <a:ext cx="3639276" cy="22005"/>
        </a:xfrm>
        <a:prstGeom prst="line">
          <a:avLst/>
        </a:prstGeom>
        <a:ln w="19050">
          <a:solidFill>
            <a:schemeClr val="accent4">
              <a:lumMod val="7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468924</xdr:colOff>
      <xdr:row>12</xdr:row>
      <xdr:rowOff>0</xdr:rowOff>
    </xdr:from>
    <xdr:to>
      <xdr:col>18</xdr:col>
      <xdr:colOff>9086</xdr:colOff>
      <xdr:row>14</xdr:row>
      <xdr:rowOff>175847</xdr:rowOff>
    </xdr:to>
    <xdr:sp macro="" textlink="">
      <xdr:nvSpPr>
        <xdr:cNvPr id="20" name="Left Brace 19">
          <a:extLst>
            <a:ext uri="{FF2B5EF4-FFF2-40B4-BE49-F238E27FC236}">
              <a16:creationId xmlns:a16="http://schemas.microsoft.com/office/drawing/2014/main" id="{4F6F9F6E-A18A-4297-85E9-BA534C4E2905}"/>
            </a:ext>
          </a:extLst>
        </xdr:cNvPr>
        <xdr:cNvSpPr/>
      </xdr:nvSpPr>
      <xdr:spPr>
        <a:xfrm>
          <a:off x="18899799" y="2438400"/>
          <a:ext cx="149762" cy="556847"/>
        </a:xfrm>
        <a:prstGeom prst="leftBrace">
          <a:avLst>
            <a:gd name="adj1" fmla="val 8333"/>
            <a:gd name="adj2" fmla="val 87811"/>
          </a:avLst>
        </a:prstGeom>
        <a:ln w="12700">
          <a:solidFill>
            <a:schemeClr val="accent4">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154780</xdr:colOff>
      <xdr:row>36</xdr:row>
      <xdr:rowOff>95252</xdr:rowOff>
    </xdr:from>
    <xdr:to>
      <xdr:col>27</xdr:col>
      <xdr:colOff>321468</xdr:colOff>
      <xdr:row>49</xdr:row>
      <xdr:rowOff>166689</xdr:rowOff>
    </xdr:to>
    <mc:AlternateContent xmlns:mc="http://schemas.openxmlformats.org/markup-compatibility/2006">
      <mc:Choice xmlns:cx1="http://schemas.microsoft.com/office/drawing/2015/9/8/chartex" Requires="cx1">
        <xdr:graphicFrame macro="">
          <xdr:nvGraphicFramePr>
            <xdr:cNvPr id="21" name="Chart 20">
              <a:extLst>
                <a:ext uri="{FF2B5EF4-FFF2-40B4-BE49-F238E27FC236}">
                  <a16:creationId xmlns:a16="http://schemas.microsoft.com/office/drawing/2014/main" id="{42979DDD-484A-404F-BE50-B53BE53C174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7756980" y="7543802"/>
              <a:ext cx="5253038" cy="2566987"/>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12</xdr:col>
      <xdr:colOff>309562</xdr:colOff>
      <xdr:row>38</xdr:row>
      <xdr:rowOff>95250</xdr:rowOff>
    </xdr:from>
    <xdr:to>
      <xdr:col>17</xdr:col>
      <xdr:colOff>576262</xdr:colOff>
      <xdr:row>52</xdr:row>
      <xdr:rowOff>161925</xdr:rowOff>
    </xdr:to>
    <xdr:graphicFrame macro="">
      <xdr:nvGraphicFramePr>
        <xdr:cNvPr id="22" name="Chart 21">
          <a:extLst>
            <a:ext uri="{FF2B5EF4-FFF2-40B4-BE49-F238E27FC236}">
              <a16:creationId xmlns:a16="http://schemas.microsoft.com/office/drawing/2014/main" id="{F4D5C653-00AB-434E-A8EA-03796502A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600075</xdr:colOff>
      <xdr:row>12</xdr:row>
      <xdr:rowOff>9525</xdr:rowOff>
    </xdr:from>
    <xdr:to>
      <xdr:col>27</xdr:col>
      <xdr:colOff>174511</xdr:colOff>
      <xdr:row>17</xdr:row>
      <xdr:rowOff>0</xdr:rowOff>
    </xdr:to>
    <xdr:sp macro="" textlink="">
      <xdr:nvSpPr>
        <xdr:cNvPr id="23" name="Right Brace 22">
          <a:extLst>
            <a:ext uri="{FF2B5EF4-FFF2-40B4-BE49-F238E27FC236}">
              <a16:creationId xmlns:a16="http://schemas.microsoft.com/office/drawing/2014/main" id="{C6EB74C3-0DC8-4743-A31E-1A8D90F41CFF}"/>
            </a:ext>
          </a:extLst>
        </xdr:cNvPr>
        <xdr:cNvSpPr/>
      </xdr:nvSpPr>
      <xdr:spPr>
        <a:xfrm>
          <a:off x="22602825" y="2447925"/>
          <a:ext cx="260236" cy="971550"/>
        </a:xfrm>
        <a:prstGeom prst="rightBrace">
          <a:avLst>
            <a:gd name="adj1" fmla="val 8333"/>
            <a:gd name="adj2" fmla="val 76471"/>
          </a:avLst>
        </a:prstGeom>
      </xdr:spPr>
      <xdr:style>
        <a:lnRef idx="3">
          <a:schemeClr val="accent5"/>
        </a:lnRef>
        <a:fillRef idx="0">
          <a:schemeClr val="accent5"/>
        </a:fillRef>
        <a:effectRef idx="2">
          <a:schemeClr val="accent5"/>
        </a:effectRef>
        <a:fontRef idx="minor">
          <a:schemeClr val="tx1"/>
        </a:fontRef>
      </xdr:style>
      <xdr:txBody>
        <a:bodyPr vertOverflow="clip" horzOverflow="clip" rtlCol="0" anchor="t"/>
        <a:lstStyle/>
        <a:p>
          <a:pPr algn="l"/>
          <a:endParaRPr lang="en-US" sz="1100"/>
        </a:p>
      </xdr:txBody>
    </xdr:sp>
    <xdr:clientData/>
  </xdr:twoCellAnchor>
  <xdr:twoCellAnchor>
    <xdr:from>
      <xdr:col>34</xdr:col>
      <xdr:colOff>25066</xdr:colOff>
      <xdr:row>8</xdr:row>
      <xdr:rowOff>30079</xdr:rowOff>
    </xdr:from>
    <xdr:to>
      <xdr:col>42</xdr:col>
      <xdr:colOff>802106</xdr:colOff>
      <xdr:row>11</xdr:row>
      <xdr:rowOff>180474</xdr:rowOff>
    </xdr:to>
    <xdr:cxnSp macro="">
      <xdr:nvCxnSpPr>
        <xdr:cNvPr id="24" name="Straight Connector 23">
          <a:extLst>
            <a:ext uri="{FF2B5EF4-FFF2-40B4-BE49-F238E27FC236}">
              <a16:creationId xmlns:a16="http://schemas.microsoft.com/office/drawing/2014/main" id="{E327DCCE-551D-4830-8F4C-704FA7BE7072}"/>
            </a:ext>
          </a:extLst>
        </xdr:cNvPr>
        <xdr:cNvCxnSpPr/>
      </xdr:nvCxnSpPr>
      <xdr:spPr>
        <a:xfrm flipV="1">
          <a:off x="19085649" y="1712829"/>
          <a:ext cx="3636657" cy="753645"/>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51288</xdr:colOff>
      <xdr:row>17</xdr:row>
      <xdr:rowOff>3448</xdr:rowOff>
    </xdr:from>
    <xdr:to>
      <xdr:col>43</xdr:col>
      <xdr:colOff>10529</xdr:colOff>
      <xdr:row>17</xdr:row>
      <xdr:rowOff>7328</xdr:rowOff>
    </xdr:to>
    <xdr:cxnSp macro="">
      <xdr:nvCxnSpPr>
        <xdr:cNvPr id="25" name="Straight Connector 24">
          <a:extLst>
            <a:ext uri="{FF2B5EF4-FFF2-40B4-BE49-F238E27FC236}">
              <a16:creationId xmlns:a16="http://schemas.microsoft.com/office/drawing/2014/main" id="{24FBF573-9D45-404E-9732-EBF786165DAD}"/>
            </a:ext>
          </a:extLst>
        </xdr:cNvPr>
        <xdr:cNvCxnSpPr/>
      </xdr:nvCxnSpPr>
      <xdr:spPr>
        <a:xfrm flipV="1">
          <a:off x="21842371" y="3474781"/>
          <a:ext cx="890575" cy="3880"/>
        </a:xfrm>
        <a:prstGeom prst="line">
          <a:avLst/>
        </a:prstGeom>
        <a:ln w="19050">
          <a:solidFill>
            <a:schemeClr val="accent5"/>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592667</xdr:colOff>
      <xdr:row>11</xdr:row>
      <xdr:rowOff>179918</xdr:rowOff>
    </xdr:from>
    <xdr:to>
      <xdr:col>43</xdr:col>
      <xdr:colOff>21166</xdr:colOff>
      <xdr:row>12</xdr:row>
      <xdr:rowOff>1</xdr:rowOff>
    </xdr:to>
    <xdr:cxnSp macro="">
      <xdr:nvCxnSpPr>
        <xdr:cNvPr id="26" name="Straight Connector 25">
          <a:extLst>
            <a:ext uri="{FF2B5EF4-FFF2-40B4-BE49-F238E27FC236}">
              <a16:creationId xmlns:a16="http://schemas.microsoft.com/office/drawing/2014/main" id="{5CEBB440-0A28-4B7B-8E91-59A854D7FEEF}"/>
            </a:ext>
          </a:extLst>
        </xdr:cNvPr>
        <xdr:cNvCxnSpPr/>
      </xdr:nvCxnSpPr>
      <xdr:spPr>
        <a:xfrm flipV="1">
          <a:off x="19039417" y="2465918"/>
          <a:ext cx="3704166" cy="21166"/>
        </a:xfrm>
        <a:prstGeom prst="line">
          <a:avLst/>
        </a:prstGeom>
        <a:ln w="19050">
          <a:solidFill>
            <a:schemeClr val="bg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785813</xdr:colOff>
      <xdr:row>8</xdr:row>
      <xdr:rowOff>0</xdr:rowOff>
    </xdr:from>
    <xdr:to>
      <xdr:col>42</xdr:col>
      <xdr:colOff>801688</xdr:colOff>
      <xdr:row>11</xdr:row>
      <xdr:rowOff>158750</xdr:rowOff>
    </xdr:to>
    <xdr:cxnSp macro="">
      <xdr:nvCxnSpPr>
        <xdr:cNvPr id="27" name="Straight Arrow Connector 26">
          <a:extLst>
            <a:ext uri="{FF2B5EF4-FFF2-40B4-BE49-F238E27FC236}">
              <a16:creationId xmlns:a16="http://schemas.microsoft.com/office/drawing/2014/main" id="{8753D17B-C611-41AB-A623-EA65C61B39DE}"/>
            </a:ext>
          </a:extLst>
        </xdr:cNvPr>
        <xdr:cNvCxnSpPr/>
      </xdr:nvCxnSpPr>
      <xdr:spPr>
        <a:xfrm flipH="1">
          <a:off x="22715538" y="1682750"/>
          <a:ext cx="6350" cy="762000"/>
        </a:xfrm>
        <a:prstGeom prst="straightConnector1">
          <a:avLst/>
        </a:prstGeom>
        <a:ln w="38100">
          <a:solidFill>
            <a:srgbClr val="FFC000"/>
          </a:solidFill>
          <a:prstDash val="dashDot"/>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415924</xdr:colOff>
      <xdr:row>28</xdr:row>
      <xdr:rowOff>80553</xdr:rowOff>
    </xdr:from>
    <xdr:to>
      <xdr:col>32</xdr:col>
      <xdr:colOff>749299</xdr:colOff>
      <xdr:row>33</xdr:row>
      <xdr:rowOff>4353</xdr:rowOff>
    </xdr:to>
    <xdr:sp macro="" textlink="">
      <xdr:nvSpPr>
        <xdr:cNvPr id="28" name="Oval 27">
          <a:extLst>
            <a:ext uri="{FF2B5EF4-FFF2-40B4-BE49-F238E27FC236}">
              <a16:creationId xmlns:a16="http://schemas.microsoft.com/office/drawing/2014/main" id="{B7D81EF2-8D51-4A00-B3B8-7FD385AED5E6}"/>
            </a:ext>
          </a:extLst>
        </xdr:cNvPr>
        <xdr:cNvSpPr/>
      </xdr:nvSpPr>
      <xdr:spPr>
        <a:xfrm>
          <a:off x="16079257" y="5700303"/>
          <a:ext cx="2291292" cy="918633"/>
        </a:xfrm>
        <a:prstGeom prst="ellipse">
          <a:avLst/>
        </a:prstGeom>
        <a:solidFill>
          <a:srgbClr val="CC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ar-SA" sz="900">
              <a:solidFill>
                <a:sysClr val="windowText" lastClr="000000"/>
              </a:solidFill>
            </a:rPr>
            <a:t>الطاقة الشمسية الكهروضوئية للطلب على الكبرياء المنزلية </a:t>
          </a:r>
        </a:p>
      </xdr:txBody>
    </xdr:sp>
    <xdr:clientData/>
  </xdr:twoCellAnchor>
  <xdr:twoCellAnchor>
    <xdr:from>
      <xdr:col>30</xdr:col>
      <xdr:colOff>416983</xdr:colOff>
      <xdr:row>24</xdr:row>
      <xdr:rowOff>24464</xdr:rowOff>
    </xdr:from>
    <xdr:to>
      <xdr:col>32</xdr:col>
      <xdr:colOff>750358</xdr:colOff>
      <xdr:row>28</xdr:row>
      <xdr:rowOff>167339</xdr:rowOff>
    </xdr:to>
    <xdr:sp macro="" textlink="">
      <xdr:nvSpPr>
        <xdr:cNvPr id="29" name="Oval 28">
          <a:extLst>
            <a:ext uri="{FF2B5EF4-FFF2-40B4-BE49-F238E27FC236}">
              <a16:creationId xmlns:a16="http://schemas.microsoft.com/office/drawing/2014/main" id="{ED560C08-04F1-4F22-8A01-410CFE798C3E}"/>
            </a:ext>
          </a:extLst>
        </xdr:cNvPr>
        <xdr:cNvSpPr/>
      </xdr:nvSpPr>
      <xdr:spPr>
        <a:xfrm>
          <a:off x="16080316" y="4871631"/>
          <a:ext cx="2291292" cy="915458"/>
        </a:xfrm>
        <a:prstGeom prst="ellipse">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lang="ar-SA" sz="900">
              <a:solidFill>
                <a:sysClr val="windowText" lastClr="000000"/>
              </a:solidFill>
              <a:effectLst/>
              <a:latin typeface="+mn-lt"/>
              <a:ea typeface="+mn-ea"/>
              <a:cs typeface="+mn-cs"/>
            </a:rPr>
            <a:t>الطاقة الشمسية الكهروضوئية لتشغيل أضواء الشوارع والبنايات البلدية</a:t>
          </a:r>
        </a:p>
      </xdr:txBody>
    </xdr:sp>
    <xdr:clientData/>
  </xdr:twoCellAnchor>
  <xdr:twoCellAnchor>
    <xdr:from>
      <xdr:col>30</xdr:col>
      <xdr:colOff>414866</xdr:colOff>
      <xdr:row>21</xdr:row>
      <xdr:rowOff>80555</xdr:rowOff>
    </xdr:from>
    <xdr:to>
      <xdr:col>32</xdr:col>
      <xdr:colOff>748241</xdr:colOff>
      <xdr:row>25</xdr:row>
      <xdr:rowOff>158751</xdr:rowOff>
    </xdr:to>
    <xdr:sp macro="" textlink="">
      <xdr:nvSpPr>
        <xdr:cNvPr id="30" name="Oval 29">
          <a:extLst>
            <a:ext uri="{FF2B5EF4-FFF2-40B4-BE49-F238E27FC236}">
              <a16:creationId xmlns:a16="http://schemas.microsoft.com/office/drawing/2014/main" id="{3467BC71-8E95-41BF-9EE4-CEE077A5F9E1}"/>
            </a:ext>
          </a:extLst>
        </xdr:cNvPr>
        <xdr:cNvSpPr/>
      </xdr:nvSpPr>
      <xdr:spPr>
        <a:xfrm>
          <a:off x="25179866" y="4578472"/>
          <a:ext cx="2291292" cy="871946"/>
        </a:xfrm>
        <a:prstGeom prst="ellipse">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ar-SA" sz="1100">
              <a:solidFill>
                <a:sysClr val="windowText" lastClr="000000"/>
              </a:solidFill>
              <a:effectLst/>
              <a:latin typeface="+mn-lt"/>
              <a:ea typeface="+mn-ea"/>
              <a:cs typeface="+mn-cs"/>
            </a:rPr>
            <a:t>النفايات الصلبة المعاد تدويرها</a:t>
          </a:r>
          <a:endParaRPr lang="en-US" sz="900">
            <a:solidFill>
              <a:sysClr val="windowText" lastClr="000000"/>
            </a:solidFill>
            <a:effectLst/>
          </a:endParaRPr>
        </a:p>
      </xdr:txBody>
    </xdr:sp>
    <xdr:clientData/>
  </xdr:twoCellAnchor>
  <xdr:twoCellAnchor>
    <xdr:from>
      <xdr:col>30</xdr:col>
      <xdr:colOff>389467</xdr:colOff>
      <xdr:row>18</xdr:row>
      <xdr:rowOff>169334</xdr:rowOff>
    </xdr:from>
    <xdr:to>
      <xdr:col>32</xdr:col>
      <xdr:colOff>722842</xdr:colOff>
      <xdr:row>22</xdr:row>
      <xdr:rowOff>105833</xdr:rowOff>
    </xdr:to>
    <xdr:sp macro="" textlink="">
      <xdr:nvSpPr>
        <xdr:cNvPr id="31" name="Oval 30">
          <a:extLst>
            <a:ext uri="{FF2B5EF4-FFF2-40B4-BE49-F238E27FC236}">
              <a16:creationId xmlns:a16="http://schemas.microsoft.com/office/drawing/2014/main" id="{D1ABAD2F-F3C4-4350-925D-CE9A5656FC24}"/>
            </a:ext>
          </a:extLst>
        </xdr:cNvPr>
        <xdr:cNvSpPr/>
      </xdr:nvSpPr>
      <xdr:spPr>
        <a:xfrm>
          <a:off x="25154467" y="4074584"/>
          <a:ext cx="2291292" cy="719666"/>
        </a:xfrm>
        <a:prstGeom prst="ellipse">
          <a:avLst/>
        </a:prstGeom>
        <a:solidFill>
          <a:srgbClr val="CC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ar-SA" sz="900">
              <a:solidFill>
                <a:schemeClr val="tx1">
                  <a:lumMod val="65000"/>
                  <a:lumOff val="35000"/>
                </a:schemeClr>
              </a:solidFill>
            </a:rPr>
            <a:t>الطلب على الكهرباء في الصناعات الصغيرة القطاع التجاري</a:t>
          </a:r>
          <a:endParaRPr lang="en-US" sz="900">
            <a:solidFill>
              <a:schemeClr val="tx1">
                <a:lumMod val="65000"/>
                <a:lumOff val="35000"/>
              </a:schemeClr>
            </a:solidFill>
          </a:endParaRPr>
        </a:p>
      </xdr:txBody>
    </xdr:sp>
    <xdr:clientData/>
  </xdr:twoCellAnchor>
  <xdr:twoCellAnchor>
    <xdr:from>
      <xdr:col>30</xdr:col>
      <xdr:colOff>325967</xdr:colOff>
      <xdr:row>14</xdr:row>
      <xdr:rowOff>184149</xdr:rowOff>
    </xdr:from>
    <xdr:to>
      <xdr:col>32</xdr:col>
      <xdr:colOff>659342</xdr:colOff>
      <xdr:row>19</xdr:row>
      <xdr:rowOff>95249</xdr:rowOff>
    </xdr:to>
    <xdr:sp macro="" textlink="">
      <xdr:nvSpPr>
        <xdr:cNvPr id="32" name="Oval 31">
          <a:extLst>
            <a:ext uri="{FF2B5EF4-FFF2-40B4-BE49-F238E27FC236}">
              <a16:creationId xmlns:a16="http://schemas.microsoft.com/office/drawing/2014/main" id="{8EA0F0ED-5826-44BA-96FC-0A496A9A4970}"/>
            </a:ext>
          </a:extLst>
        </xdr:cNvPr>
        <xdr:cNvSpPr/>
      </xdr:nvSpPr>
      <xdr:spPr>
        <a:xfrm>
          <a:off x="25090967" y="3052232"/>
          <a:ext cx="2291292" cy="1138767"/>
        </a:xfrm>
        <a:prstGeom prst="ellipse">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ar-SA" sz="1100">
              <a:solidFill>
                <a:sysClr val="windowText" lastClr="000000"/>
              </a:solidFill>
              <a:effectLst/>
              <a:latin typeface="+mn-lt"/>
              <a:ea typeface="+mn-ea"/>
              <a:cs typeface="+mn-cs"/>
            </a:rPr>
            <a:t>انخفاض في انبعاثات ثاني أكسيد الكربون الناتج عن الطلب على الكهرباء لضخ المياه، عن طريق جمع المياه و تخزينها</a:t>
          </a:r>
          <a:endParaRPr lang="en-US" sz="900">
            <a:solidFill>
              <a:sysClr val="windowText" lastClr="000000"/>
            </a:solidFill>
            <a:effectLst/>
          </a:endParaRPr>
        </a:p>
      </xdr:txBody>
    </xdr:sp>
    <xdr:clientData/>
  </xdr:twoCellAnchor>
  <xdr:twoCellAnchor>
    <xdr:from>
      <xdr:col>30</xdr:col>
      <xdr:colOff>133349</xdr:colOff>
      <xdr:row>30</xdr:row>
      <xdr:rowOff>74206</xdr:rowOff>
    </xdr:from>
    <xdr:to>
      <xdr:col>30</xdr:col>
      <xdr:colOff>709506</xdr:colOff>
      <xdr:row>31</xdr:row>
      <xdr:rowOff>127000</xdr:rowOff>
    </xdr:to>
    <xdr:sp macro="" textlink="">
      <xdr:nvSpPr>
        <xdr:cNvPr id="33" name="Rectangle 32">
          <a:extLst>
            <a:ext uri="{FF2B5EF4-FFF2-40B4-BE49-F238E27FC236}">
              <a16:creationId xmlns:a16="http://schemas.microsoft.com/office/drawing/2014/main" id="{7BA2945A-9DB5-4456-9C44-F8C2E41EF538}"/>
            </a:ext>
          </a:extLst>
        </xdr:cNvPr>
        <xdr:cNvSpPr/>
      </xdr:nvSpPr>
      <xdr:spPr>
        <a:xfrm>
          <a:off x="24898349" y="6328956"/>
          <a:ext cx="576157" cy="253877"/>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10%  </a:t>
          </a:r>
        </a:p>
      </xdr:txBody>
    </xdr:sp>
    <xdr:clientData/>
  </xdr:twoCellAnchor>
  <xdr:twoCellAnchor>
    <xdr:from>
      <xdr:col>30</xdr:col>
      <xdr:colOff>114299</xdr:colOff>
      <xdr:row>26</xdr:row>
      <xdr:rowOff>121829</xdr:rowOff>
    </xdr:from>
    <xdr:to>
      <xdr:col>30</xdr:col>
      <xdr:colOff>684106</xdr:colOff>
      <xdr:row>28</xdr:row>
      <xdr:rowOff>15149</xdr:rowOff>
    </xdr:to>
    <xdr:sp macro="" textlink="">
      <xdr:nvSpPr>
        <xdr:cNvPr id="34" name="Rectangle 33">
          <a:extLst>
            <a:ext uri="{FF2B5EF4-FFF2-40B4-BE49-F238E27FC236}">
              <a16:creationId xmlns:a16="http://schemas.microsoft.com/office/drawing/2014/main" id="{137830E5-976E-4E5D-9FD3-445C3DF0D3E7}"/>
            </a:ext>
          </a:extLst>
        </xdr:cNvPr>
        <xdr:cNvSpPr/>
      </xdr:nvSpPr>
      <xdr:spPr>
        <a:xfrm>
          <a:off x="15777632" y="5360579"/>
          <a:ext cx="569807" cy="274320"/>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100%</a:t>
          </a:r>
        </a:p>
      </xdr:txBody>
    </xdr:sp>
    <xdr:clientData/>
  </xdr:twoCellAnchor>
  <xdr:twoCellAnchor>
    <xdr:from>
      <xdr:col>30</xdr:col>
      <xdr:colOff>98426</xdr:colOff>
      <xdr:row>23</xdr:row>
      <xdr:rowOff>57271</xdr:rowOff>
    </xdr:from>
    <xdr:to>
      <xdr:col>30</xdr:col>
      <xdr:colOff>656167</xdr:colOff>
      <xdr:row>24</xdr:row>
      <xdr:rowOff>131566</xdr:rowOff>
    </xdr:to>
    <xdr:sp macro="" textlink="">
      <xdr:nvSpPr>
        <xdr:cNvPr id="35" name="Rectangle 34">
          <a:extLst>
            <a:ext uri="{FF2B5EF4-FFF2-40B4-BE49-F238E27FC236}">
              <a16:creationId xmlns:a16="http://schemas.microsoft.com/office/drawing/2014/main" id="{5F7F9005-7A14-4FD8-A45D-1203E1D4700A}"/>
            </a:ext>
          </a:extLst>
        </xdr:cNvPr>
        <xdr:cNvSpPr/>
      </xdr:nvSpPr>
      <xdr:spPr>
        <a:xfrm>
          <a:off x="24863426" y="4946771"/>
          <a:ext cx="557741" cy="275378"/>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aseline="0"/>
            <a:t>5%</a:t>
          </a:r>
        </a:p>
      </xdr:txBody>
    </xdr:sp>
    <xdr:clientData/>
  </xdr:twoCellAnchor>
  <xdr:twoCellAnchor>
    <xdr:from>
      <xdr:col>30</xdr:col>
      <xdr:colOff>77260</xdr:colOff>
      <xdr:row>16</xdr:row>
      <xdr:rowOff>191558</xdr:rowOff>
    </xdr:from>
    <xdr:to>
      <xdr:col>30</xdr:col>
      <xdr:colOff>656167</xdr:colOff>
      <xdr:row>17</xdr:row>
      <xdr:rowOff>148166</xdr:rowOff>
    </xdr:to>
    <xdr:sp macro="" textlink="">
      <xdr:nvSpPr>
        <xdr:cNvPr id="36" name="Rectangle 35">
          <a:extLst>
            <a:ext uri="{FF2B5EF4-FFF2-40B4-BE49-F238E27FC236}">
              <a16:creationId xmlns:a16="http://schemas.microsoft.com/office/drawing/2014/main" id="{4F835835-1DD8-4C7C-8FCE-1E545CE80ED5}"/>
            </a:ext>
          </a:extLst>
        </xdr:cNvPr>
        <xdr:cNvSpPr/>
      </xdr:nvSpPr>
      <xdr:spPr>
        <a:xfrm>
          <a:off x="24842260" y="3578225"/>
          <a:ext cx="578907" cy="284691"/>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15%</a:t>
          </a:r>
        </a:p>
      </xdr:txBody>
    </xdr:sp>
    <xdr:clientData/>
  </xdr:twoCellAnchor>
  <xdr:twoCellAnchor>
    <xdr:from>
      <xdr:col>30</xdr:col>
      <xdr:colOff>74083</xdr:colOff>
      <xdr:row>20</xdr:row>
      <xdr:rowOff>16312</xdr:rowOff>
    </xdr:from>
    <xdr:to>
      <xdr:col>30</xdr:col>
      <xdr:colOff>666749</xdr:colOff>
      <xdr:row>21</xdr:row>
      <xdr:rowOff>89548</xdr:rowOff>
    </xdr:to>
    <xdr:sp macro="" textlink="">
      <xdr:nvSpPr>
        <xdr:cNvPr id="37" name="Rectangle 36">
          <a:extLst>
            <a:ext uri="{FF2B5EF4-FFF2-40B4-BE49-F238E27FC236}">
              <a16:creationId xmlns:a16="http://schemas.microsoft.com/office/drawing/2014/main" id="{2AA23FD2-CACE-4B20-ACB5-5CF2BB9F0AE5}"/>
            </a:ext>
          </a:extLst>
        </xdr:cNvPr>
        <xdr:cNvSpPr/>
      </xdr:nvSpPr>
      <xdr:spPr>
        <a:xfrm>
          <a:off x="24839083" y="4313145"/>
          <a:ext cx="592666" cy="274320"/>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20%  </a:t>
          </a:r>
        </a:p>
      </xdr:txBody>
    </xdr:sp>
    <xdr:clientData/>
  </xdr:twoCellAnchor>
  <xdr:twoCellAnchor>
    <xdr:from>
      <xdr:col>29</xdr:col>
      <xdr:colOff>317500</xdr:colOff>
      <xdr:row>2</xdr:row>
      <xdr:rowOff>142875</xdr:rowOff>
    </xdr:from>
    <xdr:to>
      <xdr:col>43</xdr:col>
      <xdr:colOff>23811</xdr:colOff>
      <xdr:row>7</xdr:row>
      <xdr:rowOff>156482</xdr:rowOff>
    </xdr:to>
    <xdr:sp macro="" textlink="">
      <xdr:nvSpPr>
        <xdr:cNvPr id="38" name="TextBox 37">
          <a:extLst>
            <a:ext uri="{FF2B5EF4-FFF2-40B4-BE49-F238E27FC236}">
              <a16:creationId xmlns:a16="http://schemas.microsoft.com/office/drawing/2014/main" id="{1CBDDB93-F180-4D02-8070-71AEB4BD0D9F}"/>
            </a:ext>
          </a:extLst>
        </xdr:cNvPr>
        <xdr:cNvSpPr txBox="1"/>
      </xdr:nvSpPr>
      <xdr:spPr>
        <a:xfrm>
          <a:off x="15165917" y="629708"/>
          <a:ext cx="7580311" cy="997857"/>
        </a:xfrm>
        <a:prstGeom prst="rect">
          <a:avLst/>
        </a:prstGeom>
        <a:solidFill>
          <a:schemeClr val="tx1">
            <a:lumMod val="50000"/>
            <a:lumOff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000">
            <a:solidFill>
              <a:schemeClr val="bg1"/>
            </a:solidFill>
          </a:endParaRPr>
        </a:p>
        <a:p>
          <a:pPr algn="ctr"/>
          <a:endParaRPr lang="en-US" sz="1000">
            <a:solidFill>
              <a:schemeClr val="bg1"/>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100" baseline="0">
              <a:solidFill>
                <a:schemeClr val="bg1"/>
              </a:solidFill>
            </a:rPr>
            <a:t> </a:t>
          </a:r>
          <a:r>
            <a:rPr lang="en-US" sz="1100">
              <a:solidFill>
                <a:schemeClr val="bg1"/>
              </a:solidFill>
              <a:latin typeface="+mn-lt"/>
              <a:ea typeface="+mn-ea"/>
              <a:cs typeface="+mn-cs"/>
            </a:rPr>
            <a:t>2025 Emissions Reduction</a:t>
          </a:r>
          <a:r>
            <a:rPr lang="en-US" sz="1100" baseline="0">
              <a:solidFill>
                <a:schemeClr val="bg1"/>
              </a:solidFill>
              <a:latin typeface="+mn-lt"/>
              <a:ea typeface="+mn-ea"/>
              <a:cs typeface="+mn-cs"/>
            </a:rPr>
            <a:t> </a:t>
          </a:r>
          <a:r>
            <a:rPr lang="en-US" sz="1100">
              <a:solidFill>
                <a:schemeClr val="bg1"/>
              </a:solidFill>
              <a:latin typeface="+mn-lt"/>
              <a:ea typeface="+mn-ea"/>
              <a:cs typeface="+mn-cs"/>
            </a:rPr>
            <a:t>Ambitions</a:t>
          </a:r>
          <a:endParaRPr lang="en-US" sz="1000">
            <a:solidFill>
              <a:schemeClr val="bg1"/>
            </a:solidFill>
          </a:endParaRPr>
        </a:p>
      </xdr:txBody>
    </xdr:sp>
    <xdr:clientData/>
  </xdr:twoCellAnchor>
  <xdr:twoCellAnchor>
    <xdr:from>
      <xdr:col>31</xdr:col>
      <xdr:colOff>563562</xdr:colOff>
      <xdr:row>3</xdr:row>
      <xdr:rowOff>23811</xdr:rowOff>
    </xdr:from>
    <xdr:to>
      <xdr:col>39</xdr:col>
      <xdr:colOff>253999</xdr:colOff>
      <xdr:row>6</xdr:row>
      <xdr:rowOff>55562</xdr:rowOff>
    </xdr:to>
    <xdr:sp macro="" textlink="">
      <xdr:nvSpPr>
        <xdr:cNvPr id="39" name="Text Box 4105">
          <a:extLst>
            <a:ext uri="{FF2B5EF4-FFF2-40B4-BE49-F238E27FC236}">
              <a16:creationId xmlns:a16="http://schemas.microsoft.com/office/drawing/2014/main" id="{C0F5CCF7-F6BF-4144-88D2-062B9E475B7D}"/>
            </a:ext>
          </a:extLst>
        </xdr:cNvPr>
        <xdr:cNvSpPr txBox="1">
          <a:spLocks noChangeArrowheads="1"/>
        </xdr:cNvSpPr>
      </xdr:nvSpPr>
      <xdr:spPr bwMode="auto">
        <a:xfrm>
          <a:off x="17189979" y="701144"/>
          <a:ext cx="4019020" cy="624418"/>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ctr"/>
          <a:r>
            <a:rPr lang="ar-SA" sz="1400">
              <a:ln>
                <a:noFill/>
              </a:ln>
              <a:solidFill>
                <a:srgbClr val="4472C4"/>
              </a:solidFill>
              <a:effectLst>
                <a:outerShdw blurRad="38100" dist="25400" dir="5400000" algn="ctr">
                  <a:srgbClr val="6E747A">
                    <a:alpha val="43000"/>
                  </a:srgbClr>
                </a:outerShdw>
              </a:effectLst>
              <a:latin typeface="Calibri" panose="020F0502020204030204" pitchFamily="34" charset="0"/>
              <a:ea typeface="Calibri" panose="020F0502020204030204" pitchFamily="34" charset="0"/>
              <a:cs typeface="Arial" panose="020B0604020202020204" pitchFamily="34" charset="0"/>
            </a:rPr>
            <a:t>سيناريو دملاج خفض الانبعاثات اكسيد الكربون </a:t>
          </a:r>
          <a:endParaRPr lang="en-US" sz="1400">
            <a:ln>
              <a:noFill/>
            </a:ln>
            <a:solidFill>
              <a:srgbClr val="4472C4"/>
            </a:solidFill>
            <a:effectLst>
              <a:outerShdw blurRad="38100" dist="25400" dir="5400000" algn="ctr">
                <a:srgbClr val="6E747A">
                  <a:alpha val="43000"/>
                </a:srgbClr>
              </a:outerShdw>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34</xdr:col>
      <xdr:colOff>11206</xdr:colOff>
      <xdr:row>31</xdr:row>
      <xdr:rowOff>179294</xdr:rowOff>
    </xdr:from>
    <xdr:to>
      <xdr:col>43</xdr:col>
      <xdr:colOff>819</xdr:colOff>
      <xdr:row>32</xdr:row>
      <xdr:rowOff>1274</xdr:rowOff>
    </xdr:to>
    <xdr:cxnSp macro="">
      <xdr:nvCxnSpPr>
        <xdr:cNvPr id="40" name="Straight Connector 39">
          <a:extLst>
            <a:ext uri="{FF2B5EF4-FFF2-40B4-BE49-F238E27FC236}">
              <a16:creationId xmlns:a16="http://schemas.microsoft.com/office/drawing/2014/main" id="{862F04A7-B0B5-4E66-AEFA-C3BD03AA0C11}"/>
            </a:ext>
          </a:extLst>
        </xdr:cNvPr>
        <xdr:cNvCxnSpPr/>
      </xdr:nvCxnSpPr>
      <xdr:spPr>
        <a:xfrm>
          <a:off x="19071789" y="6391711"/>
          <a:ext cx="3651447" cy="23063"/>
        </a:xfrm>
        <a:prstGeom prst="line">
          <a:avLst/>
        </a:prstGeom>
        <a:ln w="19050">
          <a:solidFill>
            <a:schemeClr val="accent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7520</xdr:colOff>
      <xdr:row>14</xdr:row>
      <xdr:rowOff>178486</xdr:rowOff>
    </xdr:from>
    <xdr:to>
      <xdr:col>42</xdr:col>
      <xdr:colOff>846446</xdr:colOff>
      <xdr:row>15</xdr:row>
      <xdr:rowOff>466</xdr:rowOff>
    </xdr:to>
    <xdr:cxnSp macro="">
      <xdr:nvCxnSpPr>
        <xdr:cNvPr id="41" name="Straight Connector 40">
          <a:extLst>
            <a:ext uri="{FF2B5EF4-FFF2-40B4-BE49-F238E27FC236}">
              <a16:creationId xmlns:a16="http://schemas.microsoft.com/office/drawing/2014/main" id="{B2915663-06C0-4778-A496-B63F776BCC11}"/>
            </a:ext>
          </a:extLst>
        </xdr:cNvPr>
        <xdr:cNvCxnSpPr/>
      </xdr:nvCxnSpPr>
      <xdr:spPr>
        <a:xfrm>
          <a:off x="19068103" y="3046569"/>
          <a:ext cx="3650918" cy="23064"/>
        </a:xfrm>
        <a:prstGeom prst="line">
          <a:avLst/>
        </a:prstGeom>
        <a:ln w="19050">
          <a:solidFill>
            <a:schemeClr val="accent4">
              <a:lumMod val="7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468924</xdr:colOff>
      <xdr:row>12</xdr:row>
      <xdr:rowOff>0</xdr:rowOff>
    </xdr:from>
    <xdr:to>
      <xdr:col>34</xdr:col>
      <xdr:colOff>9086</xdr:colOff>
      <xdr:row>14</xdr:row>
      <xdr:rowOff>175847</xdr:rowOff>
    </xdr:to>
    <xdr:sp macro="" textlink="">
      <xdr:nvSpPr>
        <xdr:cNvPr id="42" name="Left Brace 41">
          <a:extLst>
            <a:ext uri="{FF2B5EF4-FFF2-40B4-BE49-F238E27FC236}">
              <a16:creationId xmlns:a16="http://schemas.microsoft.com/office/drawing/2014/main" id="{CAE70299-7461-4A87-AFBE-234573499BB1}"/>
            </a:ext>
          </a:extLst>
        </xdr:cNvPr>
        <xdr:cNvSpPr/>
      </xdr:nvSpPr>
      <xdr:spPr>
        <a:xfrm>
          <a:off x="18915674" y="2487083"/>
          <a:ext cx="153995" cy="556847"/>
        </a:xfrm>
        <a:prstGeom prst="leftBrace">
          <a:avLst>
            <a:gd name="adj1" fmla="val 8333"/>
            <a:gd name="adj2" fmla="val 87811"/>
          </a:avLst>
        </a:prstGeom>
        <a:ln w="12700">
          <a:solidFill>
            <a:schemeClr val="accent4">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42</xdr:col>
      <xdr:colOff>600075</xdr:colOff>
      <xdr:row>12</xdr:row>
      <xdr:rowOff>9525</xdr:rowOff>
    </xdr:from>
    <xdr:to>
      <xdr:col>43</xdr:col>
      <xdr:colOff>174511</xdr:colOff>
      <xdr:row>17</xdr:row>
      <xdr:rowOff>0</xdr:rowOff>
    </xdr:to>
    <xdr:sp macro="" textlink="">
      <xdr:nvSpPr>
        <xdr:cNvPr id="43" name="Right Brace 42">
          <a:extLst>
            <a:ext uri="{FF2B5EF4-FFF2-40B4-BE49-F238E27FC236}">
              <a16:creationId xmlns:a16="http://schemas.microsoft.com/office/drawing/2014/main" id="{8A847C4C-00F3-415F-B855-A17A7B4BC7EA}"/>
            </a:ext>
          </a:extLst>
        </xdr:cNvPr>
        <xdr:cNvSpPr/>
      </xdr:nvSpPr>
      <xdr:spPr>
        <a:xfrm>
          <a:off x="22634575" y="2496608"/>
          <a:ext cx="262353" cy="974725"/>
        </a:xfrm>
        <a:prstGeom prst="rightBrace">
          <a:avLst>
            <a:gd name="adj1" fmla="val 8333"/>
            <a:gd name="adj2" fmla="val 76471"/>
          </a:avLst>
        </a:prstGeom>
      </xdr:spPr>
      <xdr:style>
        <a:lnRef idx="3">
          <a:schemeClr val="accent5"/>
        </a:lnRef>
        <a:fillRef idx="0">
          <a:schemeClr val="accent5"/>
        </a:fillRef>
        <a:effectRef idx="2">
          <a:schemeClr val="accent5"/>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282768</xdr:colOff>
      <xdr:row>1</xdr:row>
      <xdr:rowOff>124426</xdr:rowOff>
    </xdr:from>
    <xdr:to>
      <xdr:col>9</xdr:col>
      <xdr:colOff>66035</xdr:colOff>
      <xdr:row>5</xdr:row>
      <xdr:rowOff>24412</xdr:rowOff>
    </xdr:to>
    <xdr:sp macro="" textlink="">
      <xdr:nvSpPr>
        <xdr:cNvPr id="4" name="Rectangle 70">
          <a:extLst>
            <a:ext uri="{FF2B5EF4-FFF2-40B4-BE49-F238E27FC236}">
              <a16:creationId xmlns:a16="http://schemas.microsoft.com/office/drawing/2014/main" id="{8CC1EE8E-67E6-4EFD-B28C-0D331404B224}"/>
            </a:ext>
          </a:extLst>
        </xdr:cNvPr>
        <xdr:cNvSpPr>
          <a:spLocks noChangeArrowheads="1"/>
        </xdr:cNvSpPr>
      </xdr:nvSpPr>
      <xdr:spPr bwMode="auto">
        <a:xfrm>
          <a:off x="1918827" y="326132"/>
          <a:ext cx="3470002" cy="661986"/>
        </a:xfrm>
        <a:prstGeom prst="rect">
          <a:avLst/>
        </a:prstGeom>
        <a:noFill/>
        <a:ln>
          <a:noFill/>
        </a:ln>
        <a:effectLst>
          <a:outerShdw dist="38100" dir="5400000" algn="t" rotWithShape="0">
            <a:srgbClr val="000000">
              <a:alpha val="39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ar-SA" sz="4400" b="1" i="0" u="none" strike="noStrike" baseline="0">
              <a:solidFill>
                <a:srgbClr val="000000"/>
              </a:solidFill>
              <a:latin typeface="Arabic Typesetting"/>
              <a:cs typeface="Arabic Typesetting"/>
            </a:rPr>
            <a:t>تدقيق النوع</a:t>
          </a:r>
          <a:endParaRPr lang="en-US" sz="4400" b="1" i="0" u="none" strike="noStrike" baseline="0">
            <a:solidFill>
              <a:srgbClr val="000000"/>
            </a:solidFill>
            <a:latin typeface="Arabic Typesetting"/>
            <a:cs typeface="Arabic Typesetting"/>
          </a:endParaRPr>
        </a:p>
      </xdr:txBody>
    </xdr:sp>
    <xdr:clientData/>
  </xdr:twoCellAnchor>
  <xdr:twoCellAnchor>
    <xdr:from>
      <xdr:col>0</xdr:col>
      <xdr:colOff>0</xdr:colOff>
      <xdr:row>5</xdr:row>
      <xdr:rowOff>132670</xdr:rowOff>
    </xdr:from>
    <xdr:to>
      <xdr:col>9</xdr:col>
      <xdr:colOff>136071</xdr:colOff>
      <xdr:row>30</xdr:row>
      <xdr:rowOff>25514</xdr:rowOff>
    </xdr:to>
    <xdr:sp macro="" textlink="">
      <xdr:nvSpPr>
        <xdr:cNvPr id="5" name="Double Bracket 4">
          <a:extLst>
            <a:ext uri="{FF2B5EF4-FFF2-40B4-BE49-F238E27FC236}">
              <a16:creationId xmlns:a16="http://schemas.microsoft.com/office/drawing/2014/main" id="{A9C5F204-4644-440E-8B09-08DDED4A4E00}"/>
            </a:ext>
          </a:extLst>
        </xdr:cNvPr>
        <xdr:cNvSpPr/>
      </xdr:nvSpPr>
      <xdr:spPr>
        <a:xfrm>
          <a:off x="0" y="1091974"/>
          <a:ext cx="5470071" cy="5811951"/>
        </a:xfrm>
        <a:prstGeom prst="bracketPair">
          <a:avLst>
            <a:gd name="adj" fmla="val 3443"/>
          </a:avLst>
        </a:prstGeom>
        <a:ln w="12700">
          <a:solidFill>
            <a:srgbClr val="0070C0"/>
          </a:solidFill>
          <a:prstDash val="dash"/>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1190628</xdr:colOff>
      <xdr:row>23</xdr:row>
      <xdr:rowOff>0</xdr:rowOff>
    </xdr:from>
    <xdr:to>
      <xdr:col>5</xdr:col>
      <xdr:colOff>190501</xdr:colOff>
      <xdr:row>27</xdr:row>
      <xdr:rowOff>114300</xdr:rowOff>
    </xdr:to>
    <xdr:cxnSp macro="">
      <xdr:nvCxnSpPr>
        <xdr:cNvPr id="2" name="Connector: Elbow 1">
          <a:extLst>
            <a:ext uri="{FF2B5EF4-FFF2-40B4-BE49-F238E27FC236}">
              <a16:creationId xmlns:a16="http://schemas.microsoft.com/office/drawing/2014/main" id="{813CB82B-58C1-464B-8AC7-EE846AA321E5}"/>
            </a:ext>
          </a:extLst>
        </xdr:cNvPr>
        <xdr:cNvCxnSpPr/>
      </xdr:nvCxnSpPr>
      <xdr:spPr>
        <a:xfrm rot="10800000" flipV="1">
          <a:off x="1219203" y="4381500"/>
          <a:ext cx="2019298" cy="876300"/>
        </a:xfrm>
        <a:prstGeom prst="bentConnector3">
          <a:avLst/>
        </a:prstGeom>
        <a:ln w="38100">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xdr:col>
      <xdr:colOff>1320800</xdr:colOff>
      <xdr:row>20</xdr:row>
      <xdr:rowOff>19050</xdr:rowOff>
    </xdr:from>
    <xdr:to>
      <xdr:col>5</xdr:col>
      <xdr:colOff>1464734</xdr:colOff>
      <xdr:row>25</xdr:row>
      <xdr:rowOff>211667</xdr:rowOff>
    </xdr:to>
    <xdr:sp macro="" textlink="">
      <xdr:nvSpPr>
        <xdr:cNvPr id="3" name="TextBox 2">
          <a:extLst>
            <a:ext uri="{FF2B5EF4-FFF2-40B4-BE49-F238E27FC236}">
              <a16:creationId xmlns:a16="http://schemas.microsoft.com/office/drawing/2014/main" id="{6F34039C-700C-4D1D-9EF1-3996A7722399}"/>
            </a:ext>
          </a:extLst>
        </xdr:cNvPr>
        <xdr:cNvSpPr txBox="1"/>
      </xdr:nvSpPr>
      <xdr:spPr>
        <a:xfrm>
          <a:off x="3044825" y="3829050"/>
          <a:ext cx="610659" cy="11260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1"/>
          <a:r>
            <a:rPr lang="ar-JO" sz="1100" b="0" i="0" u="none" strike="noStrike">
              <a:solidFill>
                <a:schemeClr val="dk1"/>
              </a:solidFill>
              <a:effectLst/>
              <a:latin typeface="+mn-lt"/>
              <a:ea typeface="+mn-ea"/>
              <a:cs typeface="+mn-cs"/>
            </a:rPr>
            <a:t>ادخل البيانات في الخلايا </a:t>
          </a:r>
          <a:r>
            <a:rPr lang="en-US" sz="1100" b="0" i="0" u="none" strike="noStrike">
              <a:solidFill>
                <a:schemeClr val="dk1"/>
              </a:solidFill>
              <a:effectLst/>
              <a:latin typeface="+mn-lt"/>
              <a:ea typeface="+mn-ea"/>
              <a:cs typeface="+mn-cs"/>
            </a:rPr>
            <a:t>B28 </a:t>
          </a:r>
          <a:r>
            <a:rPr lang="ar-JO" sz="1100" b="0" i="0" u="none" strike="noStrike">
              <a:solidFill>
                <a:schemeClr val="dk1"/>
              </a:solidFill>
              <a:effectLst/>
              <a:latin typeface="+mn-lt"/>
              <a:ea typeface="+mn-ea"/>
              <a:cs typeface="+mn-cs"/>
            </a:rPr>
            <a:t>و </a:t>
          </a:r>
          <a:r>
            <a:rPr lang="en-US" sz="1100" b="0" i="0" u="none" strike="noStrike">
              <a:solidFill>
                <a:schemeClr val="dk1"/>
              </a:solidFill>
              <a:effectLst/>
              <a:latin typeface="+mn-lt"/>
              <a:ea typeface="+mn-ea"/>
              <a:cs typeface="+mn-cs"/>
            </a:rPr>
            <a:t>B29 </a:t>
          </a:r>
          <a:r>
            <a:rPr lang="ar-JO" sz="1100" b="0" i="0" u="none" strike="noStrike">
              <a:solidFill>
                <a:schemeClr val="dk1"/>
              </a:solidFill>
              <a:effectLst/>
              <a:latin typeface="+mn-lt"/>
              <a:ea typeface="+mn-ea"/>
              <a:cs typeface="+mn-cs"/>
            </a:rPr>
            <a:t>الخاصة باستهلاك الطاقة</a:t>
          </a:r>
          <a:r>
            <a:rPr lang="ar-JO" sz="1100" b="0" i="0" u="none" strike="noStrike" baseline="0">
              <a:solidFill>
                <a:schemeClr val="dk1"/>
              </a:solidFill>
              <a:effectLst/>
              <a:latin typeface="+mn-lt"/>
              <a:ea typeface="+mn-ea"/>
              <a:cs typeface="+mn-cs"/>
            </a:rPr>
            <a:t> في</a:t>
          </a:r>
          <a:r>
            <a:rPr lang="ar-JO" sz="1100" b="0" i="0" u="none" strike="noStrike">
              <a:solidFill>
                <a:schemeClr val="dk1"/>
              </a:solidFill>
              <a:effectLst/>
              <a:latin typeface="+mn-lt"/>
              <a:ea typeface="+mn-ea"/>
              <a:cs typeface="+mn-cs"/>
            </a:rPr>
            <a:t> (مبنى البلدية) الحكومي و اضاءة</a:t>
          </a:r>
          <a:r>
            <a:rPr lang="ar-JO" sz="1100" b="0" i="0" u="none" strike="noStrike" baseline="0">
              <a:solidFill>
                <a:schemeClr val="dk1"/>
              </a:solidFill>
              <a:effectLst/>
              <a:latin typeface="+mn-lt"/>
              <a:ea typeface="+mn-ea"/>
              <a:cs typeface="+mn-cs"/>
            </a:rPr>
            <a:t> الشوارع</a:t>
          </a:r>
          <a:r>
            <a:rPr lang="en-US" sz="1100" b="0" i="0" u="none" strike="noStrike">
              <a:solidFill>
                <a:schemeClr val="dk1"/>
              </a:solidFill>
              <a:effectLst/>
              <a:latin typeface="+mn-lt"/>
              <a:ea typeface="+mn-ea"/>
              <a:cs typeface="+mn-cs"/>
            </a:rPr>
            <a:t> ، </a:t>
          </a:r>
          <a:r>
            <a:rPr lang="ar-JO" sz="1100" b="0" i="0" u="none" strike="noStrike">
              <a:solidFill>
                <a:schemeClr val="dk1"/>
              </a:solidFill>
              <a:effectLst/>
              <a:latin typeface="+mn-lt"/>
              <a:ea typeface="+mn-ea"/>
              <a:cs typeface="+mn-cs"/>
            </a:rPr>
            <a:t>على التوالي</a:t>
          </a:r>
          <a:endParaRPr lang="en-US" sz="1100"/>
        </a:p>
      </xdr:txBody>
    </xdr:sp>
    <xdr:clientData/>
  </xdr:twoCellAnchor>
  <xdr:twoCellAnchor>
    <xdr:from>
      <xdr:col>4</xdr:col>
      <xdr:colOff>151342</xdr:colOff>
      <xdr:row>44</xdr:row>
      <xdr:rowOff>47625</xdr:rowOff>
    </xdr:from>
    <xdr:to>
      <xdr:col>5</xdr:col>
      <xdr:colOff>8467</xdr:colOff>
      <xdr:row>48</xdr:row>
      <xdr:rowOff>169333</xdr:rowOff>
    </xdr:to>
    <xdr:cxnSp macro="">
      <xdr:nvCxnSpPr>
        <xdr:cNvPr id="4" name="Connector: Elbow 3">
          <a:extLst>
            <a:ext uri="{FF2B5EF4-FFF2-40B4-BE49-F238E27FC236}">
              <a16:creationId xmlns:a16="http://schemas.microsoft.com/office/drawing/2014/main" id="{393054EF-57E1-4B75-9033-E637DBD227B8}"/>
            </a:ext>
          </a:extLst>
        </xdr:cNvPr>
        <xdr:cNvCxnSpPr/>
      </xdr:nvCxnSpPr>
      <xdr:spPr>
        <a:xfrm rot="10800000" flipV="1">
          <a:off x="2589742" y="8429625"/>
          <a:ext cx="466725" cy="883708"/>
        </a:xfrm>
        <a:prstGeom prst="bentConnector3">
          <a:avLst/>
        </a:prstGeom>
        <a:ln w="38100">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xdr:col>
      <xdr:colOff>1027930</xdr:colOff>
      <xdr:row>40</xdr:row>
      <xdr:rowOff>125652</xdr:rowOff>
    </xdr:from>
    <xdr:to>
      <xdr:col>5</xdr:col>
      <xdr:colOff>1425864</xdr:colOff>
      <xdr:row>46</xdr:row>
      <xdr:rowOff>56958</xdr:rowOff>
    </xdr:to>
    <xdr:sp macro="" textlink="">
      <xdr:nvSpPr>
        <xdr:cNvPr id="5" name="TextBox 4">
          <a:extLst>
            <a:ext uri="{FF2B5EF4-FFF2-40B4-BE49-F238E27FC236}">
              <a16:creationId xmlns:a16="http://schemas.microsoft.com/office/drawing/2014/main" id="{57E9EA7D-71F4-4F4C-A428-CBDA51938C02}"/>
            </a:ext>
          </a:extLst>
        </xdr:cNvPr>
        <xdr:cNvSpPr txBox="1"/>
      </xdr:nvSpPr>
      <xdr:spPr>
        <a:xfrm>
          <a:off x="3047230" y="7745652"/>
          <a:ext cx="607484" cy="10743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1"/>
          <a:r>
            <a:rPr lang="ar-JO" sz="1100" b="0" i="0" u="none" strike="noStrike">
              <a:solidFill>
                <a:schemeClr val="dk1"/>
              </a:solidFill>
              <a:effectLst/>
              <a:latin typeface="+mn-lt"/>
              <a:ea typeface="+mn-ea"/>
              <a:cs typeface="+mn-cs"/>
            </a:rPr>
            <a:t>في الخلايا</a:t>
          </a:r>
          <a:r>
            <a:rPr lang="en-US" sz="1100" b="0" i="0" u="none" strike="noStrike">
              <a:solidFill>
                <a:schemeClr val="dk1"/>
              </a:solidFill>
              <a:effectLst/>
              <a:latin typeface="+mn-lt"/>
              <a:ea typeface="+mn-ea"/>
              <a:cs typeface="+mn-cs"/>
            </a:rPr>
            <a:t>B49-51 </a:t>
          </a:r>
          <a:r>
            <a:rPr lang="ar-JO" sz="1100" b="0" i="0" u="none" strike="noStrike">
              <a:solidFill>
                <a:schemeClr val="dk1"/>
              </a:solidFill>
              <a:effectLst/>
              <a:latin typeface="+mn-lt"/>
              <a:ea typeface="+mn-ea"/>
              <a:cs typeface="+mn-cs"/>
            </a:rPr>
            <a:t>(اختياري) ، أدخل عدد المركبات التي تستخدم احد انوع الوقود المواردة ؛ قم</a:t>
          </a:r>
          <a:r>
            <a:rPr lang="ar-JO" sz="1100" b="0" i="0" u="none" strike="noStrike" baseline="0">
              <a:solidFill>
                <a:schemeClr val="dk1"/>
              </a:solidFill>
              <a:effectLst/>
              <a:latin typeface="+mn-lt"/>
              <a:ea typeface="+mn-ea"/>
              <a:cs typeface="+mn-cs"/>
            </a:rPr>
            <a:t> بادخال كمية </a:t>
          </a:r>
          <a:r>
            <a:rPr lang="ar-JO" sz="1100" b="0" i="0" u="none" strike="noStrike">
              <a:solidFill>
                <a:schemeClr val="dk1"/>
              </a:solidFill>
              <a:effectLst/>
              <a:latin typeface="+mn-lt"/>
              <a:ea typeface="+mn-ea"/>
              <a:cs typeface="+mn-cs"/>
            </a:rPr>
            <a:t>الوقود المستهلك (لتر/السنة)</a:t>
          </a:r>
          <a:r>
            <a:rPr lang="ar-JO" sz="1100" b="0" i="0" u="none" strike="noStrike" baseline="0">
              <a:solidFill>
                <a:schemeClr val="dk1"/>
              </a:solidFill>
              <a:effectLst/>
              <a:latin typeface="+mn-lt"/>
              <a:ea typeface="+mn-ea"/>
              <a:cs typeface="+mn-cs"/>
            </a:rPr>
            <a:t> </a:t>
          </a:r>
          <a:r>
            <a:rPr lang="ar-JO" sz="1100" b="0" i="0" u="none" strike="noStrike">
              <a:solidFill>
                <a:schemeClr val="dk1"/>
              </a:solidFill>
              <a:effectLst/>
              <a:latin typeface="+mn-lt"/>
              <a:ea typeface="+mn-ea"/>
              <a:cs typeface="+mn-cs"/>
            </a:rPr>
            <a:t>في الخلايا </a:t>
          </a:r>
          <a:r>
            <a:rPr lang="en-US" sz="1100" b="0" i="0" u="none" strike="noStrike">
              <a:solidFill>
                <a:schemeClr val="dk1"/>
              </a:solidFill>
              <a:effectLst/>
              <a:latin typeface="+mn-lt"/>
              <a:ea typeface="+mn-ea"/>
              <a:cs typeface="+mn-cs"/>
            </a:rPr>
            <a:t>D49 - 51 ، </a:t>
          </a:r>
          <a:r>
            <a:rPr lang="ar-JO" sz="1100" b="0" i="0" u="none" strike="noStrike">
              <a:solidFill>
                <a:schemeClr val="dk1"/>
              </a:solidFill>
              <a:effectLst/>
              <a:latin typeface="+mn-lt"/>
              <a:ea typeface="+mn-ea"/>
              <a:cs typeface="+mn-cs"/>
            </a:rPr>
            <a:t>لكل</a:t>
          </a:r>
          <a:r>
            <a:rPr lang="ar-JO" sz="1100" b="0" i="0" u="none" strike="noStrike" baseline="0">
              <a:solidFill>
                <a:schemeClr val="dk1"/>
              </a:solidFill>
              <a:effectLst/>
              <a:latin typeface="+mn-lt"/>
              <a:ea typeface="+mn-ea"/>
              <a:cs typeface="+mn-cs"/>
            </a:rPr>
            <a:t> </a:t>
          </a:r>
          <a:r>
            <a:rPr lang="ar-JO" sz="1100" b="0" i="0" u="none" strike="noStrike">
              <a:solidFill>
                <a:schemeClr val="dk1"/>
              </a:solidFill>
              <a:effectLst/>
              <a:latin typeface="+mn-lt"/>
              <a:ea typeface="+mn-ea"/>
              <a:cs typeface="+mn-cs"/>
            </a:rPr>
            <a:t>نوع الوقود على حدى</a:t>
          </a:r>
          <a:endParaRPr lang="en-US" sz="1100"/>
        </a:p>
      </xdr:txBody>
    </xdr:sp>
    <xdr:clientData/>
  </xdr:twoCellAnchor>
  <xdr:twoCellAnchor>
    <xdr:from>
      <xdr:col>3</xdr:col>
      <xdr:colOff>503767</xdr:colOff>
      <xdr:row>69</xdr:row>
      <xdr:rowOff>103717</xdr:rowOff>
    </xdr:from>
    <xdr:to>
      <xdr:col>4</xdr:col>
      <xdr:colOff>239183</xdr:colOff>
      <xdr:row>74</xdr:row>
      <xdr:rowOff>137583</xdr:rowOff>
    </xdr:to>
    <xdr:cxnSp macro="">
      <xdr:nvCxnSpPr>
        <xdr:cNvPr id="6" name="Connector: Elbow 5">
          <a:extLst>
            <a:ext uri="{FF2B5EF4-FFF2-40B4-BE49-F238E27FC236}">
              <a16:creationId xmlns:a16="http://schemas.microsoft.com/office/drawing/2014/main" id="{A7936474-4EB2-4AB7-A25C-FDE31A7B5983}"/>
            </a:ext>
          </a:extLst>
        </xdr:cNvPr>
        <xdr:cNvCxnSpPr/>
      </xdr:nvCxnSpPr>
      <xdr:spPr>
        <a:xfrm rot="16200000" flipV="1">
          <a:off x="2011892" y="13568892"/>
          <a:ext cx="986366" cy="345016"/>
        </a:xfrm>
        <a:prstGeom prst="bentConnector3">
          <a:avLst/>
        </a:prstGeom>
        <a:ln w="38100">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3</xdr:col>
      <xdr:colOff>652989</xdr:colOff>
      <xdr:row>73</xdr:row>
      <xdr:rowOff>25400</xdr:rowOff>
    </xdr:from>
    <xdr:to>
      <xdr:col>4</xdr:col>
      <xdr:colOff>1491189</xdr:colOff>
      <xdr:row>77</xdr:row>
      <xdr:rowOff>67734</xdr:rowOff>
    </xdr:to>
    <xdr:sp macro="" textlink="">
      <xdr:nvSpPr>
        <xdr:cNvPr id="7" name="TextBox 6">
          <a:extLst>
            <a:ext uri="{FF2B5EF4-FFF2-40B4-BE49-F238E27FC236}">
              <a16:creationId xmlns:a16="http://schemas.microsoft.com/office/drawing/2014/main" id="{7CB67FCF-1525-49F7-B0E7-AF4E860932B0}"/>
            </a:ext>
          </a:extLst>
        </xdr:cNvPr>
        <xdr:cNvSpPr txBox="1"/>
      </xdr:nvSpPr>
      <xdr:spPr>
        <a:xfrm>
          <a:off x="2434164" y="13931900"/>
          <a:ext cx="609600" cy="804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1"/>
          <a:r>
            <a:rPr lang="ar-JO" sz="1100" b="0" i="0">
              <a:solidFill>
                <a:schemeClr val="dk1"/>
              </a:solidFill>
              <a:effectLst/>
              <a:latin typeface="+mn-lt"/>
              <a:ea typeface="+mn-ea"/>
              <a:cs typeface="+mn-cs"/>
            </a:rPr>
            <a:t>في الخلية </a:t>
          </a:r>
          <a:r>
            <a:rPr lang="en-US" sz="1100" b="0" i="0">
              <a:solidFill>
                <a:schemeClr val="dk1"/>
              </a:solidFill>
              <a:effectLst/>
              <a:latin typeface="+mn-lt"/>
              <a:ea typeface="+mn-ea"/>
              <a:cs typeface="+mn-cs"/>
            </a:rPr>
            <a:t>D69 ، </a:t>
          </a:r>
          <a:r>
            <a:rPr lang="ar-JO" sz="1100" b="0" i="0">
              <a:solidFill>
                <a:schemeClr val="dk1"/>
              </a:solidFill>
              <a:effectLst/>
              <a:latin typeface="+mn-lt"/>
              <a:ea typeface="+mn-ea"/>
              <a:cs typeface="+mn-cs"/>
            </a:rPr>
            <a:t>قم بإدخال التعداد السكاني لبلديتك في سنة الأساس</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914399</xdr:colOff>
      <xdr:row>10</xdr:row>
      <xdr:rowOff>85725</xdr:rowOff>
    </xdr:from>
    <xdr:to>
      <xdr:col>9</xdr:col>
      <xdr:colOff>209549</xdr:colOff>
      <xdr:row>12</xdr:row>
      <xdr:rowOff>161925</xdr:rowOff>
    </xdr:to>
    <xdr:sp macro="" textlink="">
      <xdr:nvSpPr>
        <xdr:cNvPr id="2" name="Sun 1">
          <a:extLst>
            <a:ext uri="{FF2B5EF4-FFF2-40B4-BE49-F238E27FC236}">
              <a16:creationId xmlns:a16="http://schemas.microsoft.com/office/drawing/2014/main" id="{1B14D113-2D57-4417-9E46-51999B574F04}"/>
            </a:ext>
          </a:extLst>
        </xdr:cNvPr>
        <xdr:cNvSpPr/>
      </xdr:nvSpPr>
      <xdr:spPr>
        <a:xfrm>
          <a:off x="5486399" y="1990725"/>
          <a:ext cx="209550" cy="457200"/>
        </a:xfrm>
        <a:prstGeom prst="sun">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992190</xdr:colOff>
      <xdr:row>61</xdr:row>
      <xdr:rowOff>38367</xdr:rowOff>
    </xdr:from>
    <xdr:to>
      <xdr:col>11</xdr:col>
      <xdr:colOff>63500</xdr:colOff>
      <xdr:row>65</xdr:row>
      <xdr:rowOff>127000</xdr:rowOff>
    </xdr:to>
    <xdr:cxnSp macro="">
      <xdr:nvCxnSpPr>
        <xdr:cNvPr id="3" name="Connector: Elbow 2">
          <a:extLst>
            <a:ext uri="{FF2B5EF4-FFF2-40B4-BE49-F238E27FC236}">
              <a16:creationId xmlns:a16="http://schemas.microsoft.com/office/drawing/2014/main" id="{9BE3A7ED-46FB-414A-9E22-F07DA8E71CA6}"/>
            </a:ext>
          </a:extLst>
        </xdr:cNvPr>
        <xdr:cNvCxnSpPr/>
      </xdr:nvCxnSpPr>
      <xdr:spPr>
        <a:xfrm rot="10800000">
          <a:off x="1220790" y="11658867"/>
          <a:ext cx="5548310" cy="850633"/>
        </a:xfrm>
        <a:prstGeom prst="bentConnector3">
          <a:avLst/>
        </a:prstGeom>
        <a:ln w="38100">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xdr:col>
      <xdr:colOff>457726</xdr:colOff>
      <xdr:row>64</xdr:row>
      <xdr:rowOff>116983</xdr:rowOff>
    </xdr:from>
    <xdr:to>
      <xdr:col>11</xdr:col>
      <xdr:colOff>149489</xdr:colOff>
      <xdr:row>68</xdr:row>
      <xdr:rowOff>95250</xdr:rowOff>
    </xdr:to>
    <xdr:sp macro="" textlink="">
      <xdr:nvSpPr>
        <xdr:cNvPr id="4" name="TextBox 3">
          <a:extLst>
            <a:ext uri="{FF2B5EF4-FFF2-40B4-BE49-F238E27FC236}">
              <a16:creationId xmlns:a16="http://schemas.microsoft.com/office/drawing/2014/main" id="{7562BC2C-17E5-4D11-B075-65FDD87383FE}"/>
            </a:ext>
          </a:extLst>
        </xdr:cNvPr>
        <xdr:cNvSpPr txBox="1"/>
      </xdr:nvSpPr>
      <xdr:spPr>
        <a:xfrm>
          <a:off x="4724926" y="12308983"/>
          <a:ext cx="2130163" cy="7402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1"/>
          <a:r>
            <a:rPr lang="ar-JO" sz="1100" b="0" i="0" u="none" strike="noStrike">
              <a:solidFill>
                <a:schemeClr val="dk1"/>
              </a:solidFill>
              <a:effectLst/>
              <a:latin typeface="+mn-lt"/>
              <a:ea typeface="+mn-ea"/>
              <a:cs typeface="+mn-cs"/>
            </a:rPr>
            <a:t>في الخلايا </a:t>
          </a:r>
          <a:r>
            <a:rPr lang="en-US" sz="1100" b="0" i="0" u="none" strike="noStrike">
              <a:solidFill>
                <a:schemeClr val="dk1"/>
              </a:solidFill>
              <a:effectLst/>
              <a:latin typeface="+mn-lt"/>
              <a:ea typeface="+mn-ea"/>
              <a:cs typeface="+mn-cs"/>
            </a:rPr>
            <a:t>B42 </a:t>
          </a:r>
          <a:r>
            <a:rPr lang="ar-JO" sz="1100" b="0" i="0" u="none" strike="noStrike">
              <a:solidFill>
                <a:schemeClr val="dk1"/>
              </a:solidFill>
              <a:effectLst/>
              <a:latin typeface="+mn-lt"/>
              <a:ea typeface="+mn-ea"/>
              <a:cs typeface="+mn-cs"/>
            </a:rPr>
            <a:t>و </a:t>
          </a:r>
          <a:r>
            <a:rPr lang="en-US" sz="1100" b="0" i="0" u="none" strike="noStrike">
              <a:solidFill>
                <a:schemeClr val="dk1"/>
              </a:solidFill>
              <a:effectLst/>
              <a:latin typeface="+mn-lt"/>
              <a:ea typeface="+mn-ea"/>
              <a:cs typeface="+mn-cs"/>
            </a:rPr>
            <a:t>B45-46 </a:t>
          </a:r>
          <a:r>
            <a:rPr lang="ar-JO" sz="1100" b="0" i="0" u="none" strike="noStrike">
              <a:solidFill>
                <a:schemeClr val="dk1"/>
              </a:solidFill>
              <a:effectLst/>
              <a:latin typeface="+mn-lt"/>
              <a:ea typeface="+mn-ea"/>
              <a:cs typeface="+mn-cs"/>
            </a:rPr>
            <a:t>و </a:t>
          </a:r>
          <a:r>
            <a:rPr lang="en-US" sz="1100" b="0" i="0" u="none" strike="noStrike">
              <a:solidFill>
                <a:schemeClr val="dk1"/>
              </a:solidFill>
              <a:effectLst/>
              <a:latin typeface="+mn-lt"/>
              <a:ea typeface="+mn-ea"/>
              <a:cs typeface="+mn-cs"/>
            </a:rPr>
            <a:t>B50-51 </a:t>
          </a:r>
          <a:r>
            <a:rPr lang="ar-JO" sz="1100" b="0" i="0" u="none" strike="noStrike">
              <a:solidFill>
                <a:schemeClr val="dk1"/>
              </a:solidFill>
              <a:effectLst/>
              <a:latin typeface="+mn-lt"/>
              <a:ea typeface="+mn-ea"/>
              <a:cs typeface="+mn-cs"/>
            </a:rPr>
            <a:t>و </a:t>
          </a:r>
          <a:r>
            <a:rPr lang="en-US" sz="1100" b="0" i="0" u="none" strike="noStrike">
              <a:solidFill>
                <a:schemeClr val="dk1"/>
              </a:solidFill>
              <a:effectLst/>
              <a:latin typeface="+mn-lt"/>
              <a:ea typeface="+mn-ea"/>
              <a:cs typeface="+mn-cs"/>
            </a:rPr>
            <a:t>B56 </a:t>
          </a:r>
          <a:r>
            <a:rPr lang="ar-JO" sz="1100" b="0" i="0" u="none" strike="noStrike">
              <a:solidFill>
                <a:schemeClr val="dk1"/>
              </a:solidFill>
              <a:effectLst/>
              <a:latin typeface="+mn-lt"/>
              <a:ea typeface="+mn-ea"/>
              <a:cs typeface="+mn-cs"/>
            </a:rPr>
            <a:t>و </a:t>
          </a:r>
          <a:r>
            <a:rPr lang="en-US" sz="1100" b="0" i="0" u="none" strike="noStrike">
              <a:solidFill>
                <a:schemeClr val="dk1"/>
              </a:solidFill>
              <a:effectLst/>
              <a:latin typeface="+mn-lt"/>
              <a:ea typeface="+mn-ea"/>
              <a:cs typeface="+mn-cs"/>
            </a:rPr>
            <a:t>B61 ، </a:t>
          </a:r>
          <a:r>
            <a:rPr lang="ar-JO" sz="1100" b="0" i="0" u="none" strike="noStrike">
              <a:solidFill>
                <a:schemeClr val="dk1"/>
              </a:solidFill>
              <a:effectLst/>
              <a:latin typeface="+mn-lt"/>
              <a:ea typeface="+mn-ea"/>
              <a:cs typeface="+mn-cs"/>
            </a:rPr>
            <a:t>يتم إدخال كميات استهلاك الكهرباء (كيلوواط ساعة / سنة) في سنة الأساس، لكل فئة .</a:t>
          </a:r>
        </a:p>
        <a:p>
          <a:pPr rtl="1"/>
          <a:r>
            <a:rPr lang="ar-JO" sz="1100" b="0" i="0" u="none" strike="noStrike" baseline="0">
              <a:solidFill>
                <a:schemeClr val="dk1"/>
              </a:solidFill>
              <a:effectLst/>
              <a:latin typeface="+mn-lt"/>
              <a:ea typeface="+mn-ea"/>
              <a:cs typeface="+mn-cs"/>
            </a:rPr>
            <a:t>      </a:t>
          </a:r>
          <a:endParaRPr lang="en-US" sz="1100" baseline="0"/>
        </a:p>
        <a:p>
          <a:pPr algn="r" rtl="1"/>
          <a:r>
            <a:rPr lang="ar-SA" sz="1100" baseline="0"/>
            <a:t>ملء الفراغات الخاصة بالقطاع</a:t>
          </a:r>
          <a:r>
            <a:rPr lang="en-US" sz="1100" baseline="0"/>
            <a:t>  </a:t>
          </a:r>
          <a:r>
            <a:rPr lang="ar-SA" sz="1100" baseline="0"/>
            <a:t>في سنة الأساس</a:t>
          </a:r>
          <a:r>
            <a:rPr lang="en-US" sz="1100" baseline="0">
              <a:solidFill>
                <a:schemeClr val="dk1"/>
              </a:solidFill>
              <a:effectLst/>
              <a:latin typeface="+mn-lt"/>
              <a:ea typeface="+mn-ea"/>
              <a:cs typeface="+mn-cs"/>
            </a:rPr>
            <a:t>(kWh/year) </a:t>
          </a:r>
          <a:r>
            <a:rPr lang="en-US" sz="1100">
              <a:solidFill>
                <a:schemeClr val="dk1"/>
              </a:solidFill>
              <a:effectLst/>
              <a:latin typeface="+mn-lt"/>
              <a:ea typeface="+mn-ea"/>
              <a:cs typeface="+mn-cs"/>
            </a:rPr>
            <a:t>B42, B45-46,</a:t>
          </a:r>
          <a:r>
            <a:rPr lang="en-US" sz="1100" baseline="0">
              <a:solidFill>
                <a:schemeClr val="dk1"/>
              </a:solidFill>
              <a:effectLst/>
              <a:latin typeface="+mn-lt"/>
              <a:ea typeface="+mn-ea"/>
              <a:cs typeface="+mn-cs"/>
            </a:rPr>
            <a:t> B50-51, B56, and B61 </a:t>
          </a:r>
          <a:endParaRPr lang="en-US" sz="1100" baseline="0"/>
        </a:p>
        <a:p>
          <a:pPr rtl="1"/>
          <a:endParaRPr lang="en-US" sz="1100"/>
        </a:p>
      </xdr:txBody>
    </xdr:sp>
    <xdr:clientData/>
  </xdr:twoCellAnchor>
  <xdr:twoCellAnchor>
    <xdr:from>
      <xdr:col>3</xdr:col>
      <xdr:colOff>792957</xdr:colOff>
      <xdr:row>83</xdr:row>
      <xdr:rowOff>88108</xdr:rowOff>
    </xdr:from>
    <xdr:to>
      <xdr:col>10</xdr:col>
      <xdr:colOff>476250</xdr:colOff>
      <xdr:row>87</xdr:row>
      <xdr:rowOff>148166</xdr:rowOff>
    </xdr:to>
    <xdr:cxnSp macro="">
      <xdr:nvCxnSpPr>
        <xdr:cNvPr id="5" name="Connector: Elbow 4">
          <a:extLst>
            <a:ext uri="{FF2B5EF4-FFF2-40B4-BE49-F238E27FC236}">
              <a16:creationId xmlns:a16="http://schemas.microsoft.com/office/drawing/2014/main" id="{832C3380-1AE6-4183-963B-B6545265C8BF}"/>
            </a:ext>
          </a:extLst>
        </xdr:cNvPr>
        <xdr:cNvCxnSpPr/>
      </xdr:nvCxnSpPr>
      <xdr:spPr>
        <a:xfrm rot="10800000">
          <a:off x="2440782" y="15899608"/>
          <a:ext cx="4131468" cy="822058"/>
        </a:xfrm>
        <a:prstGeom prst="bentConnector3">
          <a:avLst/>
        </a:prstGeom>
        <a:ln w="38100">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9</xdr:col>
      <xdr:colOff>300829</xdr:colOff>
      <xdr:row>87</xdr:row>
      <xdr:rowOff>364367</xdr:rowOff>
    </xdr:from>
    <xdr:to>
      <xdr:col>14</xdr:col>
      <xdr:colOff>196850</xdr:colOff>
      <xdr:row>94</xdr:row>
      <xdr:rowOff>391583</xdr:rowOff>
    </xdr:to>
    <xdr:sp macro="" textlink="">
      <xdr:nvSpPr>
        <xdr:cNvPr id="6" name="TextBox 5">
          <a:extLst>
            <a:ext uri="{FF2B5EF4-FFF2-40B4-BE49-F238E27FC236}">
              <a16:creationId xmlns:a16="http://schemas.microsoft.com/office/drawing/2014/main" id="{E9A566C1-77B7-4B81-8073-58AF81A815A9}"/>
            </a:ext>
          </a:extLst>
        </xdr:cNvPr>
        <xdr:cNvSpPr txBox="1"/>
      </xdr:nvSpPr>
      <xdr:spPr>
        <a:xfrm>
          <a:off x="5787229" y="16766417"/>
          <a:ext cx="2944021" cy="13321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1"/>
          <a:r>
            <a:rPr lang="ar-JO" sz="1100" b="0" i="0" u="none" strike="noStrike">
              <a:solidFill>
                <a:schemeClr val="dk1"/>
              </a:solidFill>
              <a:effectLst/>
              <a:latin typeface="+mn-lt"/>
              <a:ea typeface="+mn-ea"/>
              <a:cs typeface="+mn-cs"/>
            </a:rPr>
            <a:t>في الخلايا ، </a:t>
          </a:r>
          <a:r>
            <a:rPr lang="en-US" sz="1100" b="0" i="0" u="none" strike="noStrike">
              <a:solidFill>
                <a:schemeClr val="dk1"/>
              </a:solidFill>
              <a:effectLst/>
              <a:latin typeface="+mn-lt"/>
              <a:ea typeface="+mn-ea"/>
              <a:cs typeface="+mn-cs"/>
            </a:rPr>
            <a:t>D82-84 ، D89-91 ، </a:t>
          </a:r>
          <a:r>
            <a:rPr lang="ar-JO" sz="1100" b="0" i="0" u="none" strike="noStrike">
              <a:solidFill>
                <a:schemeClr val="dk1"/>
              </a:solidFill>
              <a:effectLst/>
              <a:latin typeface="+mn-lt"/>
              <a:ea typeface="+mn-ea"/>
              <a:cs typeface="+mn-cs"/>
            </a:rPr>
            <a:t>و </a:t>
          </a:r>
          <a:r>
            <a:rPr lang="en-US" sz="1100" b="0" i="0" u="none" strike="noStrike">
              <a:solidFill>
                <a:schemeClr val="dk1"/>
              </a:solidFill>
              <a:effectLst/>
              <a:latin typeface="+mn-lt"/>
              <a:ea typeface="+mn-ea"/>
              <a:cs typeface="+mn-cs"/>
            </a:rPr>
            <a:t>D96-98 ، </a:t>
          </a:r>
          <a:r>
            <a:rPr lang="ar-JO" sz="1100" b="0" i="0" u="none" strike="noStrike">
              <a:solidFill>
                <a:schemeClr val="dk1"/>
              </a:solidFill>
              <a:effectLst/>
              <a:latin typeface="+mn-lt"/>
              <a:ea typeface="+mn-ea"/>
              <a:cs typeface="+mn-cs"/>
            </a:rPr>
            <a:t>كل من الفئة ونوع الوقود ، قم بادخال استهلاك الوقود (لتر/السنة)</a:t>
          </a:r>
          <a:r>
            <a:rPr lang="ar-JO" sz="1100" b="0" i="0" u="none" strike="noStrike" baseline="0">
              <a:solidFill>
                <a:schemeClr val="dk1"/>
              </a:solidFill>
              <a:effectLst/>
              <a:latin typeface="+mn-lt"/>
              <a:ea typeface="+mn-ea"/>
              <a:cs typeface="+mn-cs"/>
            </a:rPr>
            <a:t> </a:t>
          </a:r>
          <a:r>
            <a:rPr lang="ar-JO" sz="1100" b="0" i="0" u="none" strike="noStrike">
              <a:solidFill>
                <a:schemeClr val="dk1"/>
              </a:solidFill>
              <a:effectLst/>
              <a:latin typeface="+mn-lt"/>
              <a:ea typeface="+mn-ea"/>
              <a:cs typeface="+mn-cs"/>
            </a:rPr>
            <a:t>الخاص بنوع الوقود لسنة الأساس</a:t>
          </a:r>
          <a:endParaRPr lang="en-US" sz="1100" baseline="0"/>
        </a:p>
        <a:p>
          <a:pPr rtl="1"/>
          <a:endParaRPr lang="en-US" sz="1100"/>
        </a:p>
      </xdr:txBody>
    </xdr:sp>
    <xdr:clientData/>
  </xdr:twoCellAnchor>
  <xdr:twoCellAnchor>
    <xdr:from>
      <xdr:col>3</xdr:col>
      <xdr:colOff>381001</xdr:colOff>
      <xdr:row>122</xdr:row>
      <xdr:rowOff>154782</xdr:rowOff>
    </xdr:from>
    <xdr:to>
      <xdr:col>4</xdr:col>
      <xdr:colOff>260803</xdr:colOff>
      <xdr:row>127</xdr:row>
      <xdr:rowOff>168578</xdr:rowOff>
    </xdr:to>
    <xdr:cxnSp macro="">
      <xdr:nvCxnSpPr>
        <xdr:cNvPr id="7" name="Connector: Elbow 6">
          <a:extLst>
            <a:ext uri="{FF2B5EF4-FFF2-40B4-BE49-F238E27FC236}">
              <a16:creationId xmlns:a16="http://schemas.microsoft.com/office/drawing/2014/main" id="{BE5D0683-498B-4158-9CDF-6F80154BA355}"/>
            </a:ext>
          </a:extLst>
        </xdr:cNvPr>
        <xdr:cNvCxnSpPr/>
      </xdr:nvCxnSpPr>
      <xdr:spPr>
        <a:xfrm rot="16200000" flipV="1">
          <a:off x="1971354" y="23634229"/>
          <a:ext cx="966296" cy="489402"/>
        </a:xfrm>
        <a:prstGeom prst="bentConnector3">
          <a:avLst/>
        </a:prstGeom>
        <a:ln w="38100">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3</xdr:col>
      <xdr:colOff>966708</xdr:colOff>
      <xdr:row>123</xdr:row>
      <xdr:rowOff>129455</xdr:rowOff>
    </xdr:from>
    <xdr:to>
      <xdr:col>5</xdr:col>
      <xdr:colOff>418001</xdr:colOff>
      <xdr:row>127</xdr:row>
      <xdr:rowOff>140079</xdr:rowOff>
    </xdr:to>
    <xdr:sp macro="" textlink="">
      <xdr:nvSpPr>
        <xdr:cNvPr id="8" name="TextBox 7">
          <a:extLst>
            <a:ext uri="{FF2B5EF4-FFF2-40B4-BE49-F238E27FC236}">
              <a16:creationId xmlns:a16="http://schemas.microsoft.com/office/drawing/2014/main" id="{FBB02EF9-FE6C-493F-A9E3-2C57A697F77C}"/>
            </a:ext>
          </a:extLst>
        </xdr:cNvPr>
        <xdr:cNvSpPr txBox="1"/>
      </xdr:nvSpPr>
      <xdr:spPr>
        <a:xfrm>
          <a:off x="2443083" y="23560955"/>
          <a:ext cx="1022918" cy="772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1"/>
          <a:r>
            <a:rPr lang="ar-JO" sz="1100" b="0" i="0" u="none" strike="noStrike">
              <a:solidFill>
                <a:schemeClr val="dk1"/>
              </a:solidFill>
              <a:effectLst/>
              <a:latin typeface="+mn-lt"/>
              <a:ea typeface="+mn-ea"/>
              <a:cs typeface="+mn-cs"/>
            </a:rPr>
            <a:t>في الخلية </a:t>
          </a:r>
          <a:r>
            <a:rPr lang="en-US" sz="1100" b="0" i="0" u="none" strike="noStrike">
              <a:solidFill>
                <a:schemeClr val="dk1"/>
              </a:solidFill>
              <a:effectLst/>
              <a:latin typeface="+mn-lt"/>
              <a:ea typeface="+mn-ea"/>
              <a:cs typeface="+mn-cs"/>
            </a:rPr>
            <a:t>D123 ، </a:t>
          </a:r>
          <a:r>
            <a:rPr lang="ar-JO" sz="1100" b="0" i="0" u="none" strike="noStrike">
              <a:solidFill>
                <a:schemeClr val="dk1"/>
              </a:solidFill>
              <a:effectLst/>
              <a:latin typeface="+mn-lt"/>
              <a:ea typeface="+mn-ea"/>
              <a:cs typeface="+mn-cs"/>
            </a:rPr>
            <a:t>قم بإدخال التعداد السكاني لبلديتك في سنة الأساس</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914399</xdr:colOff>
      <xdr:row>10</xdr:row>
      <xdr:rowOff>85725</xdr:rowOff>
    </xdr:from>
    <xdr:to>
      <xdr:col>9</xdr:col>
      <xdr:colOff>209549</xdr:colOff>
      <xdr:row>12</xdr:row>
      <xdr:rowOff>161925</xdr:rowOff>
    </xdr:to>
    <xdr:sp macro="" textlink="">
      <xdr:nvSpPr>
        <xdr:cNvPr id="2" name="Sun 1">
          <a:extLst>
            <a:ext uri="{FF2B5EF4-FFF2-40B4-BE49-F238E27FC236}">
              <a16:creationId xmlns:a16="http://schemas.microsoft.com/office/drawing/2014/main" id="{C854000F-9D26-4C60-840A-7B4AA3594CD6}"/>
            </a:ext>
          </a:extLst>
        </xdr:cNvPr>
        <xdr:cNvSpPr/>
      </xdr:nvSpPr>
      <xdr:spPr>
        <a:xfrm>
          <a:off x="10334624" y="2628900"/>
          <a:ext cx="447675" cy="457200"/>
        </a:xfrm>
        <a:prstGeom prst="sun">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992190</xdr:colOff>
      <xdr:row>61</xdr:row>
      <xdr:rowOff>38367</xdr:rowOff>
    </xdr:from>
    <xdr:to>
      <xdr:col>11</xdr:col>
      <xdr:colOff>63500</xdr:colOff>
      <xdr:row>65</xdr:row>
      <xdr:rowOff>127000</xdr:rowOff>
    </xdr:to>
    <xdr:cxnSp macro="">
      <xdr:nvCxnSpPr>
        <xdr:cNvPr id="3" name="Connector: Elbow 2">
          <a:extLst>
            <a:ext uri="{FF2B5EF4-FFF2-40B4-BE49-F238E27FC236}">
              <a16:creationId xmlns:a16="http://schemas.microsoft.com/office/drawing/2014/main" id="{45E97624-13D8-43B3-9BF8-9CA2E802A9AC}"/>
            </a:ext>
          </a:extLst>
        </xdr:cNvPr>
        <xdr:cNvCxnSpPr/>
      </xdr:nvCxnSpPr>
      <xdr:spPr>
        <a:xfrm rot="10800000">
          <a:off x="2526773" y="13182867"/>
          <a:ext cx="9337144" cy="924716"/>
        </a:xfrm>
        <a:prstGeom prst="bentConnector3">
          <a:avLst/>
        </a:prstGeom>
        <a:ln w="38100">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xdr:col>
      <xdr:colOff>457726</xdr:colOff>
      <xdr:row>64</xdr:row>
      <xdr:rowOff>116983</xdr:rowOff>
    </xdr:from>
    <xdr:to>
      <xdr:col>11</xdr:col>
      <xdr:colOff>149489</xdr:colOff>
      <xdr:row>68</xdr:row>
      <xdr:rowOff>95250</xdr:rowOff>
    </xdr:to>
    <xdr:sp macro="" textlink="">
      <xdr:nvSpPr>
        <xdr:cNvPr id="4" name="TextBox 3">
          <a:extLst>
            <a:ext uri="{FF2B5EF4-FFF2-40B4-BE49-F238E27FC236}">
              <a16:creationId xmlns:a16="http://schemas.microsoft.com/office/drawing/2014/main" id="{193FF855-8469-4B7D-8047-132472C3CBB8}"/>
            </a:ext>
          </a:extLst>
        </xdr:cNvPr>
        <xdr:cNvSpPr txBox="1"/>
      </xdr:nvSpPr>
      <xdr:spPr>
        <a:xfrm>
          <a:off x="8765643" y="13928233"/>
          <a:ext cx="3184263" cy="12059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cells B42, B45-46,</a:t>
          </a:r>
          <a:r>
            <a:rPr lang="en-US" sz="1100" baseline="0"/>
            <a:t> B50-51, B56, and B61 input the electricity consumption (kWh/year) for the Base Year, respective of the category / </a:t>
          </a:r>
        </a:p>
        <a:p>
          <a:endParaRPr lang="en-US" sz="1100" baseline="0"/>
        </a:p>
        <a:p>
          <a:pPr algn="r" rtl="1"/>
          <a:r>
            <a:rPr lang="ar-SA" sz="1100" baseline="0"/>
            <a:t>ملء الفراغات الخاصة بالقطاع</a:t>
          </a:r>
          <a:r>
            <a:rPr lang="en-US" sz="1100" baseline="0"/>
            <a:t>  </a:t>
          </a:r>
          <a:r>
            <a:rPr lang="ar-SA" sz="1100" baseline="0"/>
            <a:t>في سنة الأساس</a:t>
          </a:r>
          <a:r>
            <a:rPr lang="en-US" sz="1100" baseline="0">
              <a:solidFill>
                <a:schemeClr val="dk1"/>
              </a:solidFill>
              <a:effectLst/>
              <a:latin typeface="+mn-lt"/>
              <a:ea typeface="+mn-ea"/>
              <a:cs typeface="+mn-cs"/>
            </a:rPr>
            <a:t>(kWh/year) </a:t>
          </a:r>
          <a:r>
            <a:rPr lang="en-US" sz="1100">
              <a:solidFill>
                <a:schemeClr val="dk1"/>
              </a:solidFill>
              <a:effectLst/>
              <a:latin typeface="+mn-lt"/>
              <a:ea typeface="+mn-ea"/>
              <a:cs typeface="+mn-cs"/>
            </a:rPr>
            <a:t>B42, B45-46,</a:t>
          </a:r>
          <a:r>
            <a:rPr lang="en-US" sz="1100" baseline="0">
              <a:solidFill>
                <a:schemeClr val="dk1"/>
              </a:solidFill>
              <a:effectLst/>
              <a:latin typeface="+mn-lt"/>
              <a:ea typeface="+mn-ea"/>
              <a:cs typeface="+mn-cs"/>
            </a:rPr>
            <a:t> B50-51, B56, and B61 </a:t>
          </a:r>
          <a:endParaRPr lang="en-US" sz="1100" baseline="0"/>
        </a:p>
        <a:p>
          <a:endParaRPr lang="en-US" sz="1100"/>
        </a:p>
      </xdr:txBody>
    </xdr:sp>
    <xdr:clientData/>
  </xdr:twoCellAnchor>
  <xdr:twoCellAnchor>
    <xdr:from>
      <xdr:col>3</xdr:col>
      <xdr:colOff>792957</xdr:colOff>
      <xdr:row>83</xdr:row>
      <xdr:rowOff>88108</xdr:rowOff>
    </xdr:from>
    <xdr:to>
      <xdr:col>10</xdr:col>
      <xdr:colOff>476250</xdr:colOff>
      <xdr:row>87</xdr:row>
      <xdr:rowOff>148166</xdr:rowOff>
    </xdr:to>
    <xdr:cxnSp macro="">
      <xdr:nvCxnSpPr>
        <xdr:cNvPr id="5" name="Connector: Elbow 4">
          <a:extLst>
            <a:ext uri="{FF2B5EF4-FFF2-40B4-BE49-F238E27FC236}">
              <a16:creationId xmlns:a16="http://schemas.microsoft.com/office/drawing/2014/main" id="{79592B55-9A92-4A92-B6BA-0340BC961CB7}"/>
            </a:ext>
          </a:extLst>
        </xdr:cNvPr>
        <xdr:cNvCxnSpPr/>
      </xdr:nvCxnSpPr>
      <xdr:spPr>
        <a:xfrm rot="10800000">
          <a:off x="4539457" y="18259691"/>
          <a:ext cx="7123376" cy="864392"/>
        </a:xfrm>
        <a:prstGeom prst="bentConnector3">
          <a:avLst/>
        </a:prstGeom>
        <a:ln w="38100">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9</xdr:col>
      <xdr:colOff>300829</xdr:colOff>
      <xdr:row>87</xdr:row>
      <xdr:rowOff>364367</xdr:rowOff>
    </xdr:from>
    <xdr:to>
      <xdr:col>14</xdr:col>
      <xdr:colOff>196850</xdr:colOff>
      <xdr:row>94</xdr:row>
      <xdr:rowOff>391583</xdr:rowOff>
    </xdr:to>
    <xdr:sp macro="" textlink="">
      <xdr:nvSpPr>
        <xdr:cNvPr id="6" name="TextBox 5">
          <a:extLst>
            <a:ext uri="{FF2B5EF4-FFF2-40B4-BE49-F238E27FC236}">
              <a16:creationId xmlns:a16="http://schemas.microsoft.com/office/drawing/2014/main" id="{E03E92A0-F797-409C-9DF9-3A1BA91A38D1}"/>
            </a:ext>
          </a:extLst>
        </xdr:cNvPr>
        <xdr:cNvSpPr txBox="1"/>
      </xdr:nvSpPr>
      <xdr:spPr>
        <a:xfrm>
          <a:off x="12132996" y="19382617"/>
          <a:ext cx="2965187" cy="16358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cells, D82-84, D89-91, and D96-98, respective of category and fuel type, input Fuel</a:t>
          </a:r>
          <a:r>
            <a:rPr lang="en-US" sz="1100" baseline="0"/>
            <a:t> Consumption (L/year) respective of fuel type for the the Base Year</a:t>
          </a:r>
        </a:p>
        <a:p>
          <a:endParaRPr lang="en-US" sz="1100" baseline="0"/>
        </a:p>
        <a:p>
          <a:pPr rtl="1"/>
          <a:endParaRPr lang="en-US" sz="1100"/>
        </a:p>
      </xdr:txBody>
    </xdr:sp>
    <xdr:clientData/>
  </xdr:twoCellAnchor>
  <xdr:twoCellAnchor>
    <xdr:from>
      <xdr:col>3</xdr:col>
      <xdr:colOff>381001</xdr:colOff>
      <xdr:row>122</xdr:row>
      <xdr:rowOff>154782</xdr:rowOff>
    </xdr:from>
    <xdr:to>
      <xdr:col>4</xdr:col>
      <xdr:colOff>260803</xdr:colOff>
      <xdr:row>127</xdr:row>
      <xdr:rowOff>168578</xdr:rowOff>
    </xdr:to>
    <xdr:cxnSp macro="">
      <xdr:nvCxnSpPr>
        <xdr:cNvPr id="7" name="Connector: Elbow 6">
          <a:extLst>
            <a:ext uri="{FF2B5EF4-FFF2-40B4-BE49-F238E27FC236}">
              <a16:creationId xmlns:a16="http://schemas.microsoft.com/office/drawing/2014/main" id="{7A7CA02D-2165-4A34-8DD7-63DFFD945897}"/>
            </a:ext>
          </a:extLst>
        </xdr:cNvPr>
        <xdr:cNvCxnSpPr/>
      </xdr:nvCxnSpPr>
      <xdr:spPr>
        <a:xfrm rot="16200000" flipV="1">
          <a:off x="4040661" y="27415654"/>
          <a:ext cx="1002014" cy="820396"/>
        </a:xfrm>
        <a:prstGeom prst="bentConnector3">
          <a:avLst/>
        </a:prstGeom>
        <a:ln w="38100">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xdr:col>
      <xdr:colOff>74080</xdr:colOff>
      <xdr:row>123</xdr:row>
      <xdr:rowOff>183884</xdr:rowOff>
    </xdr:from>
    <xdr:to>
      <xdr:col>5</xdr:col>
      <xdr:colOff>494201</xdr:colOff>
      <xdr:row>128</xdr:row>
      <xdr:rowOff>9450</xdr:rowOff>
    </xdr:to>
    <xdr:sp macro="" textlink="">
      <xdr:nvSpPr>
        <xdr:cNvPr id="8" name="TextBox 7">
          <a:extLst>
            <a:ext uri="{FF2B5EF4-FFF2-40B4-BE49-F238E27FC236}">
              <a16:creationId xmlns:a16="http://schemas.microsoft.com/office/drawing/2014/main" id="{72BB82CB-92A9-4B00-B65A-A9C0D1ECAE84}"/>
            </a:ext>
          </a:extLst>
        </xdr:cNvPr>
        <xdr:cNvSpPr txBox="1"/>
      </xdr:nvSpPr>
      <xdr:spPr>
        <a:xfrm>
          <a:off x="4762497" y="27287801"/>
          <a:ext cx="1901787" cy="7992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cell</a:t>
          </a:r>
          <a:r>
            <a:rPr lang="en-US" sz="1100" baseline="0"/>
            <a:t> D123 input the population of your municpality of the Base Year</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1190628</xdr:colOff>
      <xdr:row>23</xdr:row>
      <xdr:rowOff>0</xdr:rowOff>
    </xdr:from>
    <xdr:to>
      <xdr:col>5</xdr:col>
      <xdr:colOff>190501</xdr:colOff>
      <xdr:row>27</xdr:row>
      <xdr:rowOff>114300</xdr:rowOff>
    </xdr:to>
    <xdr:cxnSp macro="">
      <xdr:nvCxnSpPr>
        <xdr:cNvPr id="2" name="Connector: Elbow 1">
          <a:extLst>
            <a:ext uri="{FF2B5EF4-FFF2-40B4-BE49-F238E27FC236}">
              <a16:creationId xmlns:a16="http://schemas.microsoft.com/office/drawing/2014/main" id="{451A3BEE-37C7-4587-8925-D7A1B3E57146}"/>
            </a:ext>
          </a:extLst>
        </xdr:cNvPr>
        <xdr:cNvCxnSpPr/>
      </xdr:nvCxnSpPr>
      <xdr:spPr>
        <a:xfrm rot="10800000" flipV="1">
          <a:off x="3552828" y="5524500"/>
          <a:ext cx="4410073" cy="1123950"/>
        </a:xfrm>
        <a:prstGeom prst="bentConnector3">
          <a:avLst/>
        </a:prstGeom>
        <a:ln w="38100">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xdr:col>
      <xdr:colOff>1320800</xdr:colOff>
      <xdr:row>20</xdr:row>
      <xdr:rowOff>19050</xdr:rowOff>
    </xdr:from>
    <xdr:to>
      <xdr:col>5</xdr:col>
      <xdr:colOff>1464734</xdr:colOff>
      <xdr:row>25</xdr:row>
      <xdr:rowOff>211667</xdr:rowOff>
    </xdr:to>
    <xdr:sp macro="" textlink="">
      <xdr:nvSpPr>
        <xdr:cNvPr id="3" name="TextBox 2">
          <a:extLst>
            <a:ext uri="{FF2B5EF4-FFF2-40B4-BE49-F238E27FC236}">
              <a16:creationId xmlns:a16="http://schemas.microsoft.com/office/drawing/2014/main" id="{F8C611C8-8169-4CE1-9EBB-96B0F2C74E3D}"/>
            </a:ext>
          </a:extLst>
        </xdr:cNvPr>
        <xdr:cNvSpPr txBox="1"/>
      </xdr:nvSpPr>
      <xdr:spPr>
        <a:xfrm>
          <a:off x="7588250" y="4972050"/>
          <a:ext cx="1648884" cy="1164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data in cells B28</a:t>
          </a:r>
          <a:r>
            <a:rPr lang="en-US" sz="1100" baseline="0"/>
            <a:t> and B29 respective of Governmental (Municipal Building) Consumption of energy and Streetlighitng, respectively</a:t>
          </a:r>
          <a:endParaRPr lang="en-US" sz="1100"/>
        </a:p>
      </xdr:txBody>
    </xdr:sp>
    <xdr:clientData/>
  </xdr:twoCellAnchor>
  <xdr:twoCellAnchor>
    <xdr:from>
      <xdr:col>4</xdr:col>
      <xdr:colOff>151342</xdr:colOff>
      <xdr:row>44</xdr:row>
      <xdr:rowOff>47625</xdr:rowOff>
    </xdr:from>
    <xdr:to>
      <xdr:col>5</xdr:col>
      <xdr:colOff>8467</xdr:colOff>
      <xdr:row>48</xdr:row>
      <xdr:rowOff>169333</xdr:rowOff>
    </xdr:to>
    <xdr:cxnSp macro="">
      <xdr:nvCxnSpPr>
        <xdr:cNvPr id="4" name="Connector: Elbow 3">
          <a:extLst>
            <a:ext uri="{FF2B5EF4-FFF2-40B4-BE49-F238E27FC236}">
              <a16:creationId xmlns:a16="http://schemas.microsoft.com/office/drawing/2014/main" id="{5D3AEAE4-BF2E-40F0-AE03-25EE6377BE60}"/>
            </a:ext>
          </a:extLst>
        </xdr:cNvPr>
        <xdr:cNvCxnSpPr/>
      </xdr:nvCxnSpPr>
      <xdr:spPr>
        <a:xfrm rot="10800000" flipV="1">
          <a:off x="6418792" y="10429875"/>
          <a:ext cx="1362075" cy="1093258"/>
        </a:xfrm>
        <a:prstGeom prst="bentConnector3">
          <a:avLst/>
        </a:prstGeom>
        <a:ln w="38100">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xdr:col>
      <xdr:colOff>986366</xdr:colOff>
      <xdr:row>41</xdr:row>
      <xdr:rowOff>167216</xdr:rowOff>
    </xdr:from>
    <xdr:to>
      <xdr:col>5</xdr:col>
      <xdr:colOff>1384300</xdr:colOff>
      <xdr:row>47</xdr:row>
      <xdr:rowOff>84667</xdr:rowOff>
    </xdr:to>
    <xdr:sp macro="" textlink="">
      <xdr:nvSpPr>
        <xdr:cNvPr id="5" name="TextBox 4">
          <a:extLst>
            <a:ext uri="{FF2B5EF4-FFF2-40B4-BE49-F238E27FC236}">
              <a16:creationId xmlns:a16="http://schemas.microsoft.com/office/drawing/2014/main" id="{838C1772-6B67-4FD7-A4CF-53C7F5F83390}"/>
            </a:ext>
          </a:extLst>
        </xdr:cNvPr>
        <xdr:cNvSpPr txBox="1"/>
      </xdr:nvSpPr>
      <xdr:spPr>
        <a:xfrm>
          <a:off x="7253816" y="9901766"/>
          <a:ext cx="1902884" cy="1155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cells</a:t>
          </a:r>
          <a:r>
            <a:rPr lang="en-US" sz="1100" baseline="0"/>
            <a:t> B49-51 (optional) input the # of vehicles using a fuel type; In cells input the Fuel Consumed (L/year) in cells D49 - 51, respective of Fuel Type</a:t>
          </a:r>
          <a:endParaRPr lang="en-US" sz="1100"/>
        </a:p>
      </xdr:txBody>
    </xdr:sp>
    <xdr:clientData/>
  </xdr:twoCellAnchor>
  <xdr:twoCellAnchor>
    <xdr:from>
      <xdr:col>3</xdr:col>
      <xdr:colOff>503767</xdr:colOff>
      <xdr:row>69</xdr:row>
      <xdr:rowOff>103717</xdr:rowOff>
    </xdr:from>
    <xdr:to>
      <xdr:col>4</xdr:col>
      <xdr:colOff>239183</xdr:colOff>
      <xdr:row>74</xdr:row>
      <xdr:rowOff>137583</xdr:rowOff>
    </xdr:to>
    <xdr:cxnSp macro="">
      <xdr:nvCxnSpPr>
        <xdr:cNvPr id="6" name="Connector: Elbow 5">
          <a:extLst>
            <a:ext uri="{FF2B5EF4-FFF2-40B4-BE49-F238E27FC236}">
              <a16:creationId xmlns:a16="http://schemas.microsoft.com/office/drawing/2014/main" id="{499B5615-A6B5-4BF0-8E3E-168AA4A2F0A3}"/>
            </a:ext>
          </a:extLst>
        </xdr:cNvPr>
        <xdr:cNvCxnSpPr/>
      </xdr:nvCxnSpPr>
      <xdr:spPr>
        <a:xfrm rot="16200000" flipV="1">
          <a:off x="5598054" y="16031105"/>
          <a:ext cx="995891" cy="821266"/>
        </a:xfrm>
        <a:prstGeom prst="bentConnector3">
          <a:avLst/>
        </a:prstGeom>
        <a:ln w="38100">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3</xdr:col>
      <xdr:colOff>652989</xdr:colOff>
      <xdr:row>73</xdr:row>
      <xdr:rowOff>25400</xdr:rowOff>
    </xdr:from>
    <xdr:to>
      <xdr:col>4</xdr:col>
      <xdr:colOff>1491189</xdr:colOff>
      <xdr:row>77</xdr:row>
      <xdr:rowOff>67734</xdr:rowOff>
    </xdr:to>
    <xdr:sp macro="" textlink="">
      <xdr:nvSpPr>
        <xdr:cNvPr id="7" name="TextBox 6">
          <a:extLst>
            <a:ext uri="{FF2B5EF4-FFF2-40B4-BE49-F238E27FC236}">
              <a16:creationId xmlns:a16="http://schemas.microsoft.com/office/drawing/2014/main" id="{50FDFDD3-2A48-469F-B76A-993B3CF79A60}"/>
            </a:ext>
          </a:extLst>
        </xdr:cNvPr>
        <xdr:cNvSpPr txBox="1"/>
      </xdr:nvSpPr>
      <xdr:spPr>
        <a:xfrm>
          <a:off x="5834589" y="16637000"/>
          <a:ext cx="1924050" cy="804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cell</a:t>
          </a:r>
          <a:r>
            <a:rPr lang="en-US" sz="1100" baseline="0"/>
            <a:t> D69 input the population of your municpality of the Base Year</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400050</xdr:colOff>
      <xdr:row>7</xdr:row>
      <xdr:rowOff>0</xdr:rowOff>
    </xdr:from>
    <xdr:to>
      <xdr:col>19</xdr:col>
      <xdr:colOff>52705</xdr:colOff>
      <xdr:row>28</xdr:row>
      <xdr:rowOff>18415</xdr:rowOff>
    </xdr:to>
    <xdr:sp macro="" textlink="">
      <xdr:nvSpPr>
        <xdr:cNvPr id="4" name="Rectangle 3">
          <a:extLst>
            <a:ext uri="{FF2B5EF4-FFF2-40B4-BE49-F238E27FC236}">
              <a16:creationId xmlns:a16="http://schemas.microsoft.com/office/drawing/2014/main" id="{D4F87D25-B232-492E-9B76-20693A197C5B}"/>
            </a:ext>
          </a:extLst>
        </xdr:cNvPr>
        <xdr:cNvSpPr/>
      </xdr:nvSpPr>
      <xdr:spPr>
        <a:xfrm>
          <a:off x="7105650" y="0"/>
          <a:ext cx="5139055" cy="7314565"/>
        </a:xfrm>
        <a:prstGeom prst="rect">
          <a:avLst/>
        </a:prstGeom>
        <a:solidFill>
          <a:schemeClr val="bg1">
            <a:alpha val="57000"/>
          </a:schemeClr>
        </a:solidFill>
        <a:ln>
          <a:no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0</xdr:col>
      <xdr:colOff>0</xdr:colOff>
      <xdr:row>6</xdr:row>
      <xdr:rowOff>27215</xdr:rowOff>
    </xdr:from>
    <xdr:to>
      <xdr:col>5</xdr:col>
      <xdr:colOff>2095500</xdr:colOff>
      <xdr:row>28</xdr:row>
      <xdr:rowOff>190500</xdr:rowOff>
    </xdr:to>
    <xdr:sp macro="" textlink="">
      <xdr:nvSpPr>
        <xdr:cNvPr id="19" name="Rectangle 18">
          <a:extLst>
            <a:ext uri="{FF2B5EF4-FFF2-40B4-BE49-F238E27FC236}">
              <a16:creationId xmlns:a16="http://schemas.microsoft.com/office/drawing/2014/main" id="{CC48510E-4206-4DA1-B59C-68DA1807C02A}"/>
            </a:ext>
          </a:extLst>
        </xdr:cNvPr>
        <xdr:cNvSpPr/>
      </xdr:nvSpPr>
      <xdr:spPr>
        <a:xfrm>
          <a:off x="0" y="1768929"/>
          <a:ext cx="9742714" cy="7606392"/>
        </a:xfrm>
        <a:prstGeom prst="rect">
          <a:avLst/>
        </a:prstGeom>
        <a:blipFill>
          <a:blip xmlns:r="http://schemas.openxmlformats.org/officeDocument/2006/relationships" r:embed="rId1">
            <a:duotone>
              <a:schemeClr val="accent1">
                <a:shade val="45000"/>
                <a:satMod val="135000"/>
              </a:schemeClr>
              <a:prstClr val="white"/>
            </a:duotone>
            <a:alphaModFix amt="50000"/>
          </a:blip>
          <a:srcRect/>
          <a:stretch>
            <a:fillRect t="-2" b="-32141"/>
          </a:stretch>
        </a:blip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40</xdr:row>
      <xdr:rowOff>57150</xdr:rowOff>
    </xdr:from>
    <xdr:to>
      <xdr:col>16</xdr:col>
      <xdr:colOff>567055</xdr:colOff>
      <xdr:row>59</xdr:row>
      <xdr:rowOff>139065</xdr:rowOff>
    </xdr:to>
    <xdr:sp macro="" textlink="">
      <xdr:nvSpPr>
        <xdr:cNvPr id="2" name="Rectangle 1">
          <a:extLst>
            <a:ext uri="{FF2B5EF4-FFF2-40B4-BE49-F238E27FC236}">
              <a16:creationId xmlns:a16="http://schemas.microsoft.com/office/drawing/2014/main" id="{E0CBF81F-BE02-4396-9D4B-7F49A5039BD8}"/>
            </a:ext>
          </a:extLst>
        </xdr:cNvPr>
        <xdr:cNvSpPr/>
      </xdr:nvSpPr>
      <xdr:spPr>
        <a:xfrm>
          <a:off x="2094230" y="1363980"/>
          <a:ext cx="9711055" cy="3720465"/>
        </a:xfrm>
        <a:prstGeom prst="rect">
          <a:avLst/>
        </a:prstGeom>
        <a:solidFill>
          <a:schemeClr val="bg1">
            <a:alpha val="57000"/>
          </a:schemeClr>
        </a:solidFill>
        <a:ln>
          <a:no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25066</xdr:colOff>
      <xdr:row>8</xdr:row>
      <xdr:rowOff>30079</xdr:rowOff>
    </xdr:from>
    <xdr:to>
      <xdr:col>26</xdr:col>
      <xdr:colOff>802106</xdr:colOff>
      <xdr:row>11</xdr:row>
      <xdr:rowOff>180474</xdr:rowOff>
    </xdr:to>
    <xdr:cxnSp macro="">
      <xdr:nvCxnSpPr>
        <xdr:cNvPr id="2" name="Straight Connector 1">
          <a:extLst>
            <a:ext uri="{FF2B5EF4-FFF2-40B4-BE49-F238E27FC236}">
              <a16:creationId xmlns:a16="http://schemas.microsoft.com/office/drawing/2014/main" id="{C4E7C89D-5EAB-4FBE-9B12-5D22D16C8BC9}"/>
            </a:ext>
          </a:extLst>
        </xdr:cNvPr>
        <xdr:cNvCxnSpPr/>
      </xdr:nvCxnSpPr>
      <xdr:spPr>
        <a:xfrm flipV="1">
          <a:off x="19122691" y="1668379"/>
          <a:ext cx="3625015" cy="750470"/>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51288</xdr:colOff>
      <xdr:row>17</xdr:row>
      <xdr:rowOff>3448</xdr:rowOff>
    </xdr:from>
    <xdr:to>
      <xdr:col>27</xdr:col>
      <xdr:colOff>10529</xdr:colOff>
      <xdr:row>17</xdr:row>
      <xdr:rowOff>7328</xdr:rowOff>
    </xdr:to>
    <xdr:cxnSp macro="">
      <xdr:nvCxnSpPr>
        <xdr:cNvPr id="3" name="Straight Connector 2">
          <a:extLst>
            <a:ext uri="{FF2B5EF4-FFF2-40B4-BE49-F238E27FC236}">
              <a16:creationId xmlns:a16="http://schemas.microsoft.com/office/drawing/2014/main" id="{2C16D078-5FC9-48C3-B648-B0C69498E76D}"/>
            </a:ext>
          </a:extLst>
        </xdr:cNvPr>
        <xdr:cNvCxnSpPr/>
      </xdr:nvCxnSpPr>
      <xdr:spPr>
        <a:xfrm flipV="1">
          <a:off x="21863538" y="3422923"/>
          <a:ext cx="892691" cy="3880"/>
        </a:xfrm>
        <a:prstGeom prst="line">
          <a:avLst/>
        </a:prstGeom>
        <a:ln w="19050">
          <a:solidFill>
            <a:schemeClr val="accent5"/>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592667</xdr:colOff>
      <xdr:row>11</xdr:row>
      <xdr:rowOff>179918</xdr:rowOff>
    </xdr:from>
    <xdr:to>
      <xdr:col>27</xdr:col>
      <xdr:colOff>21166</xdr:colOff>
      <xdr:row>12</xdr:row>
      <xdr:rowOff>1</xdr:rowOff>
    </xdr:to>
    <xdr:cxnSp macro="">
      <xdr:nvCxnSpPr>
        <xdr:cNvPr id="4" name="Straight Connector 3">
          <a:extLst>
            <a:ext uri="{FF2B5EF4-FFF2-40B4-BE49-F238E27FC236}">
              <a16:creationId xmlns:a16="http://schemas.microsoft.com/office/drawing/2014/main" id="{5C6BCC1F-930D-49E5-99B5-9B04D7D19788}"/>
            </a:ext>
          </a:extLst>
        </xdr:cNvPr>
        <xdr:cNvCxnSpPr/>
      </xdr:nvCxnSpPr>
      <xdr:spPr>
        <a:xfrm flipV="1">
          <a:off x="19080692" y="2418293"/>
          <a:ext cx="3686174" cy="20108"/>
        </a:xfrm>
        <a:prstGeom prst="line">
          <a:avLst/>
        </a:prstGeom>
        <a:ln w="19050">
          <a:solidFill>
            <a:schemeClr val="bg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785813</xdr:colOff>
      <xdr:row>8</xdr:row>
      <xdr:rowOff>0</xdr:rowOff>
    </xdr:from>
    <xdr:to>
      <xdr:col>26</xdr:col>
      <xdr:colOff>801688</xdr:colOff>
      <xdr:row>11</xdr:row>
      <xdr:rowOff>158750</xdr:rowOff>
    </xdr:to>
    <xdr:cxnSp macro="">
      <xdr:nvCxnSpPr>
        <xdr:cNvPr id="5" name="Straight Arrow Connector 4">
          <a:extLst>
            <a:ext uri="{FF2B5EF4-FFF2-40B4-BE49-F238E27FC236}">
              <a16:creationId xmlns:a16="http://schemas.microsoft.com/office/drawing/2014/main" id="{63DBF8EC-3486-479C-9168-1E7C1B3BF811}"/>
            </a:ext>
          </a:extLst>
        </xdr:cNvPr>
        <xdr:cNvCxnSpPr/>
      </xdr:nvCxnSpPr>
      <xdr:spPr>
        <a:xfrm flipH="1">
          <a:off x="22740938" y="1638300"/>
          <a:ext cx="6350" cy="758825"/>
        </a:xfrm>
        <a:prstGeom prst="straightConnector1">
          <a:avLst/>
        </a:prstGeom>
        <a:ln w="38100">
          <a:solidFill>
            <a:srgbClr val="FFC000"/>
          </a:solidFill>
          <a:prstDash val="dashDot"/>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501649</xdr:colOff>
      <xdr:row>26</xdr:row>
      <xdr:rowOff>109128</xdr:rowOff>
    </xdr:from>
    <xdr:to>
      <xdr:col>17</xdr:col>
      <xdr:colOff>6349</xdr:colOff>
      <xdr:row>31</xdr:row>
      <xdr:rowOff>51978</xdr:rowOff>
    </xdr:to>
    <xdr:sp macro="" textlink="">
      <xdr:nvSpPr>
        <xdr:cNvPr id="6" name="Oval 5">
          <a:extLst>
            <a:ext uri="{FF2B5EF4-FFF2-40B4-BE49-F238E27FC236}">
              <a16:creationId xmlns:a16="http://schemas.microsoft.com/office/drawing/2014/main" id="{B773DC83-0D28-4FA1-9B15-53BD8BD68AA6}"/>
            </a:ext>
          </a:extLst>
        </xdr:cNvPr>
        <xdr:cNvSpPr/>
      </xdr:nvSpPr>
      <xdr:spPr>
        <a:xfrm>
          <a:off x="16208374" y="5290728"/>
          <a:ext cx="2286000" cy="914400"/>
        </a:xfrm>
        <a:prstGeom prst="ellipse">
          <a:avLst/>
        </a:prstGeom>
        <a:solidFill>
          <a:srgbClr val="CC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ysClr val="windowText" lastClr="000000"/>
              </a:solidFill>
            </a:rPr>
            <a:t>PV</a:t>
          </a:r>
          <a:r>
            <a:rPr lang="en-US" sz="900" baseline="0">
              <a:solidFill>
                <a:sysClr val="windowText" lastClr="000000"/>
              </a:solidFill>
            </a:rPr>
            <a:t> Solar for Household Electricity Demand</a:t>
          </a:r>
          <a:endParaRPr lang="en-US" sz="900">
            <a:solidFill>
              <a:sysClr val="windowText" lastClr="000000"/>
            </a:solidFill>
          </a:endParaRPr>
        </a:p>
      </xdr:txBody>
    </xdr:sp>
    <xdr:clientData/>
  </xdr:twoCellAnchor>
  <xdr:twoCellAnchor>
    <xdr:from>
      <xdr:col>14</xdr:col>
      <xdr:colOff>474133</xdr:colOff>
      <xdr:row>22</xdr:row>
      <xdr:rowOff>167339</xdr:rowOff>
    </xdr:from>
    <xdr:to>
      <xdr:col>16</xdr:col>
      <xdr:colOff>807508</xdr:colOff>
      <xdr:row>27</xdr:row>
      <xdr:rowOff>100664</xdr:rowOff>
    </xdr:to>
    <xdr:sp macro="" textlink="">
      <xdr:nvSpPr>
        <xdr:cNvPr id="7" name="Oval 6">
          <a:extLst>
            <a:ext uri="{FF2B5EF4-FFF2-40B4-BE49-F238E27FC236}">
              <a16:creationId xmlns:a16="http://schemas.microsoft.com/office/drawing/2014/main" id="{D8A4501F-760D-44EF-A4DA-BEAFCBA76F7D}"/>
            </a:ext>
          </a:extLst>
        </xdr:cNvPr>
        <xdr:cNvSpPr/>
      </xdr:nvSpPr>
      <xdr:spPr>
        <a:xfrm>
          <a:off x="16180858" y="4558364"/>
          <a:ext cx="2286000" cy="914400"/>
        </a:xfrm>
        <a:prstGeom prst="ellipse">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lang="en-US" sz="900">
              <a:solidFill>
                <a:sysClr val="windowText" lastClr="000000"/>
              </a:solidFill>
              <a:effectLst/>
              <a:latin typeface="+mn-lt"/>
              <a:ea typeface="+mn-ea"/>
              <a:cs typeface="+mn-cs"/>
            </a:rPr>
            <a:t>PV</a:t>
          </a:r>
          <a:r>
            <a:rPr lang="en-US" sz="900" baseline="0">
              <a:solidFill>
                <a:sysClr val="windowText" lastClr="000000"/>
              </a:solidFill>
              <a:effectLst/>
              <a:latin typeface="+mn-lt"/>
              <a:ea typeface="+mn-ea"/>
              <a:cs typeface="+mn-cs"/>
            </a:rPr>
            <a:t> Solar to power Streetlights, Municipal Buildings</a:t>
          </a:r>
          <a:endParaRPr lang="en-US" sz="600">
            <a:solidFill>
              <a:sysClr val="windowText" lastClr="000000"/>
            </a:solidFill>
            <a:effectLst/>
          </a:endParaRPr>
        </a:p>
      </xdr:txBody>
    </xdr:sp>
    <xdr:clientData/>
  </xdr:twoCellAnchor>
  <xdr:twoCellAnchor>
    <xdr:from>
      <xdr:col>14</xdr:col>
      <xdr:colOff>462491</xdr:colOff>
      <xdr:row>19</xdr:row>
      <xdr:rowOff>151463</xdr:rowOff>
    </xdr:from>
    <xdr:to>
      <xdr:col>16</xdr:col>
      <xdr:colOff>795866</xdr:colOff>
      <xdr:row>24</xdr:row>
      <xdr:rowOff>75263</xdr:rowOff>
    </xdr:to>
    <xdr:sp macro="" textlink="">
      <xdr:nvSpPr>
        <xdr:cNvPr id="8" name="Oval 7">
          <a:extLst>
            <a:ext uri="{FF2B5EF4-FFF2-40B4-BE49-F238E27FC236}">
              <a16:creationId xmlns:a16="http://schemas.microsoft.com/office/drawing/2014/main" id="{F99EBE38-3061-4384-AD97-DDCD91D5ED06}"/>
            </a:ext>
          </a:extLst>
        </xdr:cNvPr>
        <xdr:cNvSpPr/>
      </xdr:nvSpPr>
      <xdr:spPr>
        <a:xfrm>
          <a:off x="16169216" y="3951938"/>
          <a:ext cx="2286000" cy="914400"/>
        </a:xfrm>
        <a:prstGeom prst="ellipse">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ysClr val="windowText" lastClr="000000"/>
              </a:solidFill>
            </a:rPr>
            <a:t>Waste</a:t>
          </a:r>
          <a:r>
            <a:rPr lang="en-US" sz="900" baseline="0">
              <a:solidFill>
                <a:sysClr val="windowText" lastClr="000000"/>
              </a:solidFill>
            </a:rPr>
            <a:t> - 10% of biowastes composted, 5% of plastics &amp; cardboard recycled</a:t>
          </a:r>
          <a:r>
            <a:rPr lang="en-US" sz="900">
              <a:solidFill>
                <a:sysClr val="windowText" lastClr="000000"/>
              </a:solidFill>
            </a:rPr>
            <a:t> </a:t>
          </a:r>
        </a:p>
      </xdr:txBody>
    </xdr:sp>
    <xdr:clientData/>
  </xdr:twoCellAnchor>
  <xdr:twoCellAnchor>
    <xdr:from>
      <xdr:col>14</xdr:col>
      <xdr:colOff>467783</xdr:colOff>
      <xdr:row>15</xdr:row>
      <xdr:rowOff>164043</xdr:rowOff>
    </xdr:from>
    <xdr:to>
      <xdr:col>16</xdr:col>
      <xdr:colOff>801158</xdr:colOff>
      <xdr:row>20</xdr:row>
      <xdr:rowOff>97368</xdr:rowOff>
    </xdr:to>
    <xdr:sp macro="" textlink="">
      <xdr:nvSpPr>
        <xdr:cNvPr id="9" name="Oval 8">
          <a:extLst>
            <a:ext uri="{FF2B5EF4-FFF2-40B4-BE49-F238E27FC236}">
              <a16:creationId xmlns:a16="http://schemas.microsoft.com/office/drawing/2014/main" id="{13B86F77-345A-4EB5-8230-9F4E9591A92C}"/>
            </a:ext>
          </a:extLst>
        </xdr:cNvPr>
        <xdr:cNvSpPr/>
      </xdr:nvSpPr>
      <xdr:spPr>
        <a:xfrm>
          <a:off x="16174508" y="3183468"/>
          <a:ext cx="2286000" cy="914400"/>
        </a:xfrm>
        <a:prstGeom prst="ellipse">
          <a:avLst/>
        </a:prstGeom>
        <a:solidFill>
          <a:srgbClr val="CC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rPr>
            <a:t>Elecricity</a:t>
          </a:r>
          <a:r>
            <a:rPr lang="en-US" sz="900" baseline="0">
              <a:solidFill>
                <a:schemeClr val="tx1">
                  <a:lumMod val="65000"/>
                  <a:lumOff val="35000"/>
                </a:schemeClr>
              </a:solidFill>
            </a:rPr>
            <a:t> Demand in small </a:t>
          </a:r>
          <a:r>
            <a:rPr lang="en-US" sz="900">
              <a:solidFill>
                <a:schemeClr val="tx1">
                  <a:lumMod val="65000"/>
                  <a:lumOff val="35000"/>
                </a:schemeClr>
              </a:solidFill>
            </a:rPr>
            <a:t>industry</a:t>
          </a:r>
          <a:r>
            <a:rPr lang="en-US" sz="900" baseline="0">
              <a:solidFill>
                <a:schemeClr val="tx1">
                  <a:lumMod val="65000"/>
                  <a:lumOff val="35000"/>
                </a:schemeClr>
              </a:solidFill>
            </a:rPr>
            <a:t> and commercial sector</a:t>
          </a:r>
          <a:endParaRPr lang="en-US" sz="900">
            <a:solidFill>
              <a:schemeClr val="tx1">
                <a:lumMod val="65000"/>
                <a:lumOff val="35000"/>
              </a:schemeClr>
            </a:solidFill>
          </a:endParaRPr>
        </a:p>
      </xdr:txBody>
    </xdr:sp>
    <xdr:clientData/>
  </xdr:twoCellAnchor>
  <xdr:twoCellAnchor>
    <xdr:from>
      <xdr:col>14</xdr:col>
      <xdr:colOff>487892</xdr:colOff>
      <xdr:row>12</xdr:row>
      <xdr:rowOff>29633</xdr:rowOff>
    </xdr:from>
    <xdr:to>
      <xdr:col>16</xdr:col>
      <xdr:colOff>821267</xdr:colOff>
      <xdr:row>16</xdr:row>
      <xdr:rowOff>162983</xdr:rowOff>
    </xdr:to>
    <xdr:sp macro="" textlink="">
      <xdr:nvSpPr>
        <xdr:cNvPr id="10" name="Oval 9">
          <a:extLst>
            <a:ext uri="{FF2B5EF4-FFF2-40B4-BE49-F238E27FC236}">
              <a16:creationId xmlns:a16="http://schemas.microsoft.com/office/drawing/2014/main" id="{A8EA7B4D-EDCC-411B-B4BA-2EA1F55BC11B}"/>
            </a:ext>
          </a:extLst>
        </xdr:cNvPr>
        <xdr:cNvSpPr/>
      </xdr:nvSpPr>
      <xdr:spPr>
        <a:xfrm>
          <a:off x="16194617" y="2468033"/>
          <a:ext cx="2286000" cy="914400"/>
        </a:xfrm>
        <a:prstGeom prst="ellipse">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ysClr val="windowText" lastClr="000000"/>
              </a:solidFill>
              <a:effectLst/>
              <a:latin typeface="+mn-lt"/>
              <a:ea typeface="+mn-ea"/>
              <a:cs typeface="+mn-cs"/>
            </a:rPr>
            <a:t>Reduction</a:t>
          </a:r>
          <a:r>
            <a:rPr lang="en-US" sz="900" baseline="0">
              <a:solidFill>
                <a:sysClr val="windowText" lastClr="000000"/>
              </a:solidFill>
              <a:effectLst/>
              <a:latin typeface="+mn-lt"/>
              <a:ea typeface="+mn-ea"/>
              <a:cs typeface="+mn-cs"/>
            </a:rPr>
            <a:t> in CO2e of electricity demand with water harvesting, storage and conservation</a:t>
          </a:r>
          <a:endParaRPr lang="en-US" sz="600">
            <a:solidFill>
              <a:sysClr val="windowText" lastClr="000000"/>
            </a:solidFill>
            <a:effectLst/>
          </a:endParaRPr>
        </a:p>
      </xdr:txBody>
    </xdr:sp>
    <xdr:clientData/>
  </xdr:twoCellAnchor>
  <xdr:twoCellAnchor>
    <xdr:from>
      <xdr:col>14</xdr:col>
      <xdr:colOff>95250</xdr:colOff>
      <xdr:row>28</xdr:row>
      <xdr:rowOff>74206</xdr:rowOff>
    </xdr:from>
    <xdr:to>
      <xdr:col>14</xdr:col>
      <xdr:colOff>757132</xdr:colOff>
      <xdr:row>29</xdr:row>
      <xdr:rowOff>167551</xdr:rowOff>
    </xdr:to>
    <xdr:sp macro="" textlink="">
      <xdr:nvSpPr>
        <xdr:cNvPr id="11" name="Rectangle 10">
          <a:extLst>
            <a:ext uri="{FF2B5EF4-FFF2-40B4-BE49-F238E27FC236}">
              <a16:creationId xmlns:a16="http://schemas.microsoft.com/office/drawing/2014/main" id="{B6DA406E-66A0-4C79-824F-3F37B7FDF780}"/>
            </a:ext>
          </a:extLst>
        </xdr:cNvPr>
        <xdr:cNvSpPr/>
      </xdr:nvSpPr>
      <xdr:spPr>
        <a:xfrm>
          <a:off x="15801975" y="5636806"/>
          <a:ext cx="661882" cy="283845"/>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10%  </a:t>
          </a:r>
        </a:p>
      </xdr:txBody>
    </xdr:sp>
    <xdr:clientData/>
  </xdr:twoCellAnchor>
  <xdr:twoCellAnchor>
    <xdr:from>
      <xdr:col>14</xdr:col>
      <xdr:colOff>76200</xdr:colOff>
      <xdr:row>24</xdr:row>
      <xdr:rowOff>131354</xdr:rowOff>
    </xdr:from>
    <xdr:to>
      <xdr:col>14</xdr:col>
      <xdr:colOff>752475</xdr:colOff>
      <xdr:row>26</xdr:row>
      <xdr:rowOff>15149</xdr:rowOff>
    </xdr:to>
    <xdr:sp macro="" textlink="">
      <xdr:nvSpPr>
        <xdr:cNvPr id="12" name="Rectangle 11">
          <a:extLst>
            <a:ext uri="{FF2B5EF4-FFF2-40B4-BE49-F238E27FC236}">
              <a16:creationId xmlns:a16="http://schemas.microsoft.com/office/drawing/2014/main" id="{7817213E-6CBD-4A97-AB64-0A4B5A5324EC}"/>
            </a:ext>
          </a:extLst>
        </xdr:cNvPr>
        <xdr:cNvSpPr/>
      </xdr:nvSpPr>
      <xdr:spPr>
        <a:xfrm>
          <a:off x="15782925" y="4922429"/>
          <a:ext cx="676275" cy="274320"/>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100%</a:t>
          </a:r>
        </a:p>
      </xdr:txBody>
    </xdr:sp>
    <xdr:clientData/>
  </xdr:twoCellAnchor>
  <xdr:twoCellAnchor>
    <xdr:from>
      <xdr:col>14</xdr:col>
      <xdr:colOff>89959</xdr:colOff>
      <xdr:row>21</xdr:row>
      <xdr:rowOff>78438</xdr:rowOff>
    </xdr:from>
    <xdr:to>
      <xdr:col>14</xdr:col>
      <xdr:colOff>727499</xdr:colOff>
      <xdr:row>22</xdr:row>
      <xdr:rowOff>162258</xdr:rowOff>
    </xdr:to>
    <xdr:sp macro="" textlink="">
      <xdr:nvSpPr>
        <xdr:cNvPr id="13" name="Rectangle 12">
          <a:extLst>
            <a:ext uri="{FF2B5EF4-FFF2-40B4-BE49-F238E27FC236}">
              <a16:creationId xmlns:a16="http://schemas.microsoft.com/office/drawing/2014/main" id="{1AE09AF2-7A90-40BA-B007-8F0D6457136A}"/>
            </a:ext>
          </a:extLst>
        </xdr:cNvPr>
        <xdr:cNvSpPr/>
      </xdr:nvSpPr>
      <xdr:spPr>
        <a:xfrm>
          <a:off x="15796684" y="4278963"/>
          <a:ext cx="637540" cy="274320"/>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aseline="0"/>
            <a:t>5%</a:t>
          </a:r>
        </a:p>
      </xdr:txBody>
    </xdr:sp>
    <xdr:clientData/>
  </xdr:twoCellAnchor>
  <xdr:twoCellAnchor>
    <xdr:from>
      <xdr:col>14</xdr:col>
      <xdr:colOff>69851</xdr:colOff>
      <xdr:row>14</xdr:row>
      <xdr:rowOff>114300</xdr:rowOff>
    </xdr:from>
    <xdr:to>
      <xdr:col>14</xdr:col>
      <xdr:colOff>707391</xdr:colOff>
      <xdr:row>15</xdr:row>
      <xdr:rowOff>198120</xdr:rowOff>
    </xdr:to>
    <xdr:sp macro="" textlink="">
      <xdr:nvSpPr>
        <xdr:cNvPr id="14" name="Rectangle 13">
          <a:extLst>
            <a:ext uri="{FF2B5EF4-FFF2-40B4-BE49-F238E27FC236}">
              <a16:creationId xmlns:a16="http://schemas.microsoft.com/office/drawing/2014/main" id="{2B2B8EBE-E843-47C3-A602-55E554EE7015}"/>
            </a:ext>
          </a:extLst>
        </xdr:cNvPr>
        <xdr:cNvSpPr/>
      </xdr:nvSpPr>
      <xdr:spPr>
        <a:xfrm>
          <a:off x="15776576" y="2933700"/>
          <a:ext cx="637540" cy="283845"/>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15%</a:t>
          </a:r>
        </a:p>
      </xdr:txBody>
    </xdr:sp>
    <xdr:clientData/>
  </xdr:twoCellAnchor>
  <xdr:twoCellAnchor>
    <xdr:from>
      <xdr:col>14</xdr:col>
      <xdr:colOff>89959</xdr:colOff>
      <xdr:row>17</xdr:row>
      <xdr:rowOff>67111</xdr:rowOff>
    </xdr:from>
    <xdr:to>
      <xdr:col>14</xdr:col>
      <xdr:colOff>727499</xdr:colOff>
      <xdr:row>18</xdr:row>
      <xdr:rowOff>150931</xdr:rowOff>
    </xdr:to>
    <xdr:sp macro="" textlink="">
      <xdr:nvSpPr>
        <xdr:cNvPr id="15" name="Rectangle 14">
          <a:extLst>
            <a:ext uri="{FF2B5EF4-FFF2-40B4-BE49-F238E27FC236}">
              <a16:creationId xmlns:a16="http://schemas.microsoft.com/office/drawing/2014/main" id="{5327E999-82CA-440C-A3DE-427DF19E2C42}"/>
            </a:ext>
          </a:extLst>
        </xdr:cNvPr>
        <xdr:cNvSpPr/>
      </xdr:nvSpPr>
      <xdr:spPr>
        <a:xfrm>
          <a:off x="15796684" y="3486586"/>
          <a:ext cx="637540" cy="274320"/>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20%  </a:t>
          </a:r>
        </a:p>
      </xdr:txBody>
    </xdr:sp>
    <xdr:clientData/>
  </xdr:twoCellAnchor>
  <xdr:twoCellAnchor>
    <xdr:from>
      <xdr:col>13</xdr:col>
      <xdr:colOff>647700</xdr:colOff>
      <xdr:row>2</xdr:row>
      <xdr:rowOff>142875</xdr:rowOff>
    </xdr:from>
    <xdr:to>
      <xdr:col>27</xdr:col>
      <xdr:colOff>23811</xdr:colOff>
      <xdr:row>7</xdr:row>
      <xdr:rowOff>156482</xdr:rowOff>
    </xdr:to>
    <xdr:sp macro="" textlink="">
      <xdr:nvSpPr>
        <xdr:cNvPr id="16" name="TextBox 15">
          <a:extLst>
            <a:ext uri="{FF2B5EF4-FFF2-40B4-BE49-F238E27FC236}">
              <a16:creationId xmlns:a16="http://schemas.microsoft.com/office/drawing/2014/main" id="{1B11C57B-CBE1-4649-8141-2581323AC192}"/>
            </a:ext>
          </a:extLst>
        </xdr:cNvPr>
        <xdr:cNvSpPr txBox="1"/>
      </xdr:nvSpPr>
      <xdr:spPr>
        <a:xfrm>
          <a:off x="15535275" y="590550"/>
          <a:ext cx="7234236" cy="994682"/>
        </a:xfrm>
        <a:prstGeom prst="rect">
          <a:avLst/>
        </a:prstGeom>
        <a:solidFill>
          <a:schemeClr val="tx1">
            <a:lumMod val="50000"/>
            <a:lumOff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000">
            <a:solidFill>
              <a:schemeClr val="bg1"/>
            </a:solidFill>
          </a:endParaRPr>
        </a:p>
        <a:p>
          <a:pPr algn="ctr"/>
          <a:endParaRPr lang="en-US" sz="1000">
            <a:solidFill>
              <a:schemeClr val="bg1"/>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100" baseline="0">
              <a:solidFill>
                <a:schemeClr val="bg1"/>
              </a:solidFill>
            </a:rPr>
            <a:t> </a:t>
          </a:r>
          <a:r>
            <a:rPr lang="en-US" sz="1100">
              <a:solidFill>
                <a:schemeClr val="bg1"/>
              </a:solidFill>
              <a:latin typeface="+mn-lt"/>
              <a:ea typeface="+mn-ea"/>
              <a:cs typeface="+mn-cs"/>
            </a:rPr>
            <a:t>2025 Emissions Reduction</a:t>
          </a:r>
          <a:r>
            <a:rPr lang="en-US" sz="1100" baseline="0">
              <a:solidFill>
                <a:schemeClr val="bg1"/>
              </a:solidFill>
              <a:latin typeface="+mn-lt"/>
              <a:ea typeface="+mn-ea"/>
              <a:cs typeface="+mn-cs"/>
            </a:rPr>
            <a:t> </a:t>
          </a:r>
          <a:r>
            <a:rPr lang="en-US" sz="1100">
              <a:solidFill>
                <a:schemeClr val="bg1"/>
              </a:solidFill>
              <a:latin typeface="+mn-lt"/>
              <a:ea typeface="+mn-ea"/>
              <a:cs typeface="+mn-cs"/>
            </a:rPr>
            <a:t>Ambitions</a:t>
          </a:r>
          <a:endParaRPr lang="en-US" sz="1000">
            <a:solidFill>
              <a:schemeClr val="bg1"/>
            </a:solidFill>
          </a:endParaRPr>
        </a:p>
      </xdr:txBody>
    </xdr:sp>
    <xdr:clientData/>
  </xdr:twoCellAnchor>
  <xdr:twoCellAnchor>
    <xdr:from>
      <xdr:col>15</xdr:col>
      <xdr:colOff>563562</xdr:colOff>
      <xdr:row>3</xdr:row>
      <xdr:rowOff>23811</xdr:rowOff>
    </xdr:from>
    <xdr:to>
      <xdr:col>23</xdr:col>
      <xdr:colOff>253999</xdr:colOff>
      <xdr:row>6</xdr:row>
      <xdr:rowOff>55562</xdr:rowOff>
    </xdr:to>
    <xdr:sp macro="" textlink="">
      <xdr:nvSpPr>
        <xdr:cNvPr id="17" name="Text Box 4105">
          <a:extLst>
            <a:ext uri="{FF2B5EF4-FFF2-40B4-BE49-F238E27FC236}">
              <a16:creationId xmlns:a16="http://schemas.microsoft.com/office/drawing/2014/main" id="{0442832B-6D29-4344-81AF-48EF46F79340}"/>
            </a:ext>
          </a:extLst>
        </xdr:cNvPr>
        <xdr:cNvSpPr txBox="1">
          <a:spLocks noChangeArrowheads="1"/>
        </xdr:cNvSpPr>
      </xdr:nvSpPr>
      <xdr:spPr bwMode="auto">
        <a:xfrm>
          <a:off x="17232312" y="661986"/>
          <a:ext cx="4005262" cy="622301"/>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200">
              <a:ln>
                <a:noFill/>
              </a:ln>
              <a:solidFill>
                <a:srgbClr val="4472C4"/>
              </a:solidFill>
              <a:effectLst>
                <a:outerShdw blurRad="38100" dist="25400" dir="5400000" algn="ctr">
                  <a:srgbClr val="6E747A">
                    <a:alpha val="43000"/>
                  </a:srgbClr>
                </a:outerShdw>
              </a:effectLst>
              <a:latin typeface="Calibri" panose="020F0502020204030204" pitchFamily="34" charset="0"/>
              <a:ea typeface="Calibri" panose="020F0502020204030204" pitchFamily="34" charset="0"/>
              <a:cs typeface="Arial" panose="020B0604020202020204" pitchFamily="34" charset="0"/>
            </a:rPr>
            <a:t>CO2e Emissions Reduction Scenario Models </a:t>
          </a:r>
          <a:endParaRPr lang="en-US"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26</xdr:col>
      <xdr:colOff>842596</xdr:colOff>
      <xdr:row>12</xdr:row>
      <xdr:rowOff>0</xdr:rowOff>
    </xdr:from>
    <xdr:to>
      <xdr:col>27</xdr:col>
      <xdr:colOff>301971</xdr:colOff>
      <xdr:row>17</xdr:row>
      <xdr:rowOff>0</xdr:rowOff>
    </xdr:to>
    <xdr:sp macro="" textlink="">
      <xdr:nvSpPr>
        <xdr:cNvPr id="18" name="Right Brace 17">
          <a:extLst>
            <a:ext uri="{FF2B5EF4-FFF2-40B4-BE49-F238E27FC236}">
              <a16:creationId xmlns:a16="http://schemas.microsoft.com/office/drawing/2014/main" id="{AB74F508-1648-4089-85A3-F0E467595F20}"/>
            </a:ext>
          </a:extLst>
        </xdr:cNvPr>
        <xdr:cNvSpPr/>
      </xdr:nvSpPr>
      <xdr:spPr>
        <a:xfrm>
          <a:off x="22750096" y="2438400"/>
          <a:ext cx="297575" cy="981075"/>
        </a:xfrm>
        <a:prstGeom prst="rightBrace">
          <a:avLst>
            <a:gd name="adj1" fmla="val 8333"/>
            <a:gd name="adj2" fmla="val 85456"/>
          </a:avLst>
        </a:prstGeom>
      </xdr:spPr>
      <xdr:style>
        <a:lnRef idx="3">
          <a:schemeClr val="accent5"/>
        </a:lnRef>
        <a:fillRef idx="0">
          <a:schemeClr val="accent5"/>
        </a:fillRef>
        <a:effectRef idx="2">
          <a:schemeClr val="accent5"/>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11206</xdr:colOff>
      <xdr:row>31</xdr:row>
      <xdr:rowOff>179294</xdr:rowOff>
    </xdr:from>
    <xdr:to>
      <xdr:col>27</xdr:col>
      <xdr:colOff>819</xdr:colOff>
      <xdr:row>32</xdr:row>
      <xdr:rowOff>1274</xdr:rowOff>
    </xdr:to>
    <xdr:cxnSp macro="">
      <xdr:nvCxnSpPr>
        <xdr:cNvPr id="19" name="Straight Connector 18">
          <a:extLst>
            <a:ext uri="{FF2B5EF4-FFF2-40B4-BE49-F238E27FC236}">
              <a16:creationId xmlns:a16="http://schemas.microsoft.com/office/drawing/2014/main" id="{D9BC7483-90C5-4A19-8B3A-31ABAC3CC64A}"/>
            </a:ext>
          </a:extLst>
        </xdr:cNvPr>
        <xdr:cNvCxnSpPr/>
      </xdr:nvCxnSpPr>
      <xdr:spPr>
        <a:xfrm>
          <a:off x="19108831" y="6332444"/>
          <a:ext cx="3637688" cy="22005"/>
        </a:xfrm>
        <a:prstGeom prst="line">
          <a:avLst/>
        </a:prstGeom>
        <a:ln w="19050">
          <a:solidFill>
            <a:schemeClr val="accent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7520</xdr:colOff>
      <xdr:row>14</xdr:row>
      <xdr:rowOff>178486</xdr:rowOff>
    </xdr:from>
    <xdr:to>
      <xdr:col>26</xdr:col>
      <xdr:colOff>846446</xdr:colOff>
      <xdr:row>15</xdr:row>
      <xdr:rowOff>466</xdr:rowOff>
    </xdr:to>
    <xdr:cxnSp macro="">
      <xdr:nvCxnSpPr>
        <xdr:cNvPr id="20" name="Straight Connector 19">
          <a:extLst>
            <a:ext uri="{FF2B5EF4-FFF2-40B4-BE49-F238E27FC236}">
              <a16:creationId xmlns:a16="http://schemas.microsoft.com/office/drawing/2014/main" id="{6B39EB3C-1746-4B90-B62A-550C2A8E8CB0}"/>
            </a:ext>
          </a:extLst>
        </xdr:cNvPr>
        <xdr:cNvCxnSpPr/>
      </xdr:nvCxnSpPr>
      <xdr:spPr>
        <a:xfrm>
          <a:off x="19105145" y="2997886"/>
          <a:ext cx="3639276" cy="22005"/>
        </a:xfrm>
        <a:prstGeom prst="line">
          <a:avLst/>
        </a:prstGeom>
        <a:ln w="19050">
          <a:solidFill>
            <a:schemeClr val="accent4">
              <a:lumMod val="7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468924</xdr:colOff>
      <xdr:row>12</xdr:row>
      <xdr:rowOff>0</xdr:rowOff>
    </xdr:from>
    <xdr:to>
      <xdr:col>18</xdr:col>
      <xdr:colOff>9086</xdr:colOff>
      <xdr:row>14</xdr:row>
      <xdr:rowOff>175847</xdr:rowOff>
    </xdr:to>
    <xdr:sp macro="" textlink="">
      <xdr:nvSpPr>
        <xdr:cNvPr id="21" name="Left Brace 20">
          <a:extLst>
            <a:ext uri="{FF2B5EF4-FFF2-40B4-BE49-F238E27FC236}">
              <a16:creationId xmlns:a16="http://schemas.microsoft.com/office/drawing/2014/main" id="{04FFD86A-E054-4B70-AB21-DD3AC9E6916E}"/>
            </a:ext>
          </a:extLst>
        </xdr:cNvPr>
        <xdr:cNvSpPr/>
      </xdr:nvSpPr>
      <xdr:spPr>
        <a:xfrm>
          <a:off x="18956949" y="2438400"/>
          <a:ext cx="149762" cy="556847"/>
        </a:xfrm>
        <a:prstGeom prst="leftBrace">
          <a:avLst>
            <a:gd name="adj1" fmla="val 8333"/>
            <a:gd name="adj2" fmla="val 87811"/>
          </a:avLst>
        </a:prstGeom>
        <a:ln w="12700">
          <a:solidFill>
            <a:schemeClr val="accent4">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943238</xdr:colOff>
      <xdr:row>35</xdr:row>
      <xdr:rowOff>37044</xdr:rowOff>
    </xdr:from>
    <xdr:to>
      <xdr:col>25</xdr:col>
      <xdr:colOff>67467</xdr:colOff>
      <xdr:row>48</xdr:row>
      <xdr:rowOff>92606</xdr:rowOff>
    </xdr:to>
    <mc:AlternateContent xmlns:mc="http://schemas.openxmlformats.org/markup-compatibility/2006">
      <mc:Choice xmlns:cx1="http://schemas.microsoft.com/office/drawing/2015/9/8/chartex" Requires="cx1">
        <xdr:graphicFrame macro="">
          <xdr:nvGraphicFramePr>
            <xdr:cNvPr id="22" name="Chart 21">
              <a:extLst>
                <a:ext uri="{FF2B5EF4-FFF2-40B4-BE49-F238E27FC236}">
                  <a16:creationId xmlns:a16="http://schemas.microsoft.com/office/drawing/2014/main" id="{5A9413F2-D438-4212-AB7C-9962205356D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6649963" y="7037919"/>
              <a:ext cx="5229754" cy="2560637"/>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3</xdr:col>
      <xdr:colOff>426508</xdr:colOff>
      <xdr:row>39</xdr:row>
      <xdr:rowOff>7939</xdr:rowOff>
    </xdr:from>
    <xdr:to>
      <xdr:col>7</xdr:col>
      <xdr:colOff>667280</xdr:colOff>
      <xdr:row>50</xdr:row>
      <xdr:rowOff>58208</xdr:rowOff>
    </xdr:to>
    <mc:AlternateContent xmlns:mc="http://schemas.openxmlformats.org/markup-compatibility/2006">
      <mc:Choice xmlns:cx2="http://schemas.microsoft.com/office/drawing/2015/10/21/chartex" Requires="cx2">
        <xdr:graphicFrame macro="">
          <xdr:nvGraphicFramePr>
            <xdr:cNvPr id="23" name="Chart 22">
              <a:extLst>
                <a:ext uri="{FF2B5EF4-FFF2-40B4-BE49-F238E27FC236}">
                  <a16:creationId xmlns:a16="http://schemas.microsoft.com/office/drawing/2014/main" id="{1C7A760D-A05C-4F69-AF35-590408A03C73}"/>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5408083" y="7799389"/>
              <a:ext cx="4698472" cy="2145769"/>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8</xdr:col>
      <xdr:colOff>142875</xdr:colOff>
      <xdr:row>34</xdr:row>
      <xdr:rowOff>178857</xdr:rowOff>
    </xdr:from>
    <xdr:to>
      <xdr:col>14</xdr:col>
      <xdr:colOff>666748</xdr:colOff>
      <xdr:row>51</xdr:row>
      <xdr:rowOff>10582</xdr:rowOff>
    </xdr:to>
    <xdr:graphicFrame macro="">
      <xdr:nvGraphicFramePr>
        <xdr:cNvPr id="24" name="Chart 23">
          <a:extLst>
            <a:ext uri="{FF2B5EF4-FFF2-40B4-BE49-F238E27FC236}">
              <a16:creationId xmlns:a16="http://schemas.microsoft.com/office/drawing/2014/main" id="{B729E8C9-B1A7-4963-B7A7-DA46981DCD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lette\Google%20Drive\Google%20Drive\DIMETRIC\DIMETRIC%20PROJECTS\PROJECTS%20ACTIVE\2019.03%20LCAP%20March%202019\MASTER%20WORKBOOKS\Final%20calculations%20(Master%20Document)%20(version%201)%20(vers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Y Summary_Troubleshoot"/>
      <sheetName val="DA Summary_Troubleshoot"/>
      <sheetName val="BU Summary_Troubleshoot"/>
      <sheetName val="Ayoun"/>
      <sheetName val="AY CO2e"/>
      <sheetName val="Busaira"/>
      <sheetName val="BU CO2e"/>
      <sheetName val="Deir Alla"/>
      <sheetName val="DA CO2e"/>
    </sheetNames>
    <sheetDataSet>
      <sheetData sheetId="0">
        <row r="39">
          <cell r="H39" t="str">
            <v>Residential</v>
          </cell>
          <cell r="I39">
            <v>2.27</v>
          </cell>
        </row>
        <row r="40">
          <cell r="H40" t="str">
            <v>Municipal, Street Lighting</v>
          </cell>
          <cell r="I40">
            <v>0.31</v>
          </cell>
        </row>
        <row r="41">
          <cell r="H41" t="str">
            <v>Municipal Vehicles</v>
          </cell>
          <cell r="I41">
            <v>0.152</v>
          </cell>
        </row>
        <row r="43">
          <cell r="H43" t="str">
            <v>Industry</v>
          </cell>
          <cell r="I43">
            <v>0.19</v>
          </cell>
        </row>
        <row r="45">
          <cell r="H45" t="str">
            <v>Agriculture</v>
          </cell>
          <cell r="I45">
            <v>0.01</v>
          </cell>
        </row>
        <row r="46">
          <cell r="H46" t="str">
            <v>Water Pumping</v>
          </cell>
          <cell r="I46">
            <v>0.56000000000000005</v>
          </cell>
        </row>
        <row r="48">
          <cell r="H48" t="str">
            <v xml:space="preserve">Solid Waste </v>
          </cell>
          <cell r="I48">
            <v>4.88</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hyperlink" Target="file:///C:\Users\Colette\Google%20Drive\Google%20Drive\DIMETRIC\DIMETRIC%20PROJECTS\PROJECTS%20ACTIVE\2019.03%20LCAP%20March%202019\SUB%20DELIVERABLES\METHODOLOGIES\CURB_%20Climate%20Action%20for%20Urban%20Sustainability%20(CURB)%20_%20Data%20Catalog_files\CURB%20Data%20Template%202017.pdf" TargetMode="External"/><Relationship Id="rId2" Type="http://schemas.openxmlformats.org/officeDocument/2006/relationships/hyperlink" Target="file:///C:\Users\Colette\Google%20Drive\Google%20Drive\DIMETRIC\DIMETRIC%20PROJECTS\PROJECTS%20ACTIVE\2019.03%20LCAP%20March%202019\SUB%20DELIVERABLES\METHODOLOGIES\CURB_%20Climate%20Action%20for%20Urban%20Sustainability%20(CURB)%20_%20Data%20Catalog_files\CURB%20Data%20Template%202017.pdf" TargetMode="External"/><Relationship Id="rId1" Type="http://schemas.openxmlformats.org/officeDocument/2006/relationships/hyperlink" Target="file:///C:\Users\Colette\Google%20Drive\Google%20Drive\DIMETRIC\DIMETRIC%20PROJECTS\PROJECTS%20ACTIVE\2019.03%20LCAP%20March%202019\SUB%20DELIVERABLES\METHODOLOGIES\CURB_%20Climate%20Action%20for%20Urban%20Sustainability%20(CURB)%20_%20Data%20Catalog_files\CURB%20Data%20Template%202017.pdf"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drive.google.com/open?id=1ySdr7RYW1uHau95QserErC1He3tSAtob"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drive.google.com/open?id=1ySdr7RYW1uHau95QserErC1He3tSAtob"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drive.google.com/open?id=1ySdr7RYW1uHau95QserErC1He3tSAtob"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drive.google.com/open?id=1ySdr7RYW1uHau95QserErC1He3tSAtob"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93A10-5633-4975-806E-F2F07E5771B2}">
  <sheetPr>
    <tabColor theme="9" tint="-0.249977111117893"/>
  </sheetPr>
  <dimension ref="A1:AW47"/>
  <sheetViews>
    <sheetView showGridLines="0" showRowColHeaders="0" tabSelected="1" zoomScaleNormal="100" workbookViewId="0"/>
  </sheetViews>
  <sheetFormatPr defaultRowHeight="15" x14ac:dyDescent="0.25"/>
  <cols>
    <col min="1" max="1" width="5.7109375" customWidth="1"/>
    <col min="2" max="2" width="3.28515625" customWidth="1"/>
    <col min="3" max="3" width="5.7109375" customWidth="1"/>
    <col min="4" max="4" width="4.140625" customWidth="1"/>
    <col min="5" max="5" width="5.7109375" customWidth="1"/>
    <col min="6" max="6" width="8.140625" customWidth="1"/>
    <col min="7" max="7" width="5.7109375" customWidth="1"/>
    <col min="8" max="8" width="7.5703125" customWidth="1"/>
    <col min="9" max="9" width="7.42578125" customWidth="1"/>
    <col min="10" max="15" width="5.7109375" customWidth="1"/>
    <col min="16" max="16" width="4.5703125" customWidth="1"/>
    <col min="17" max="17" width="5.7109375" customWidth="1"/>
    <col min="18" max="18" width="7.85546875" customWidth="1"/>
    <col min="19" max="19" width="5.7109375" customWidth="1"/>
    <col min="20" max="20" width="7.5703125" customWidth="1"/>
    <col min="21" max="21" width="9.85546875" customWidth="1"/>
    <col min="22" max="24" width="5.7109375" customWidth="1"/>
    <col min="25" max="25" width="5.85546875" customWidth="1"/>
    <col min="26" max="30" width="5.7109375" customWidth="1"/>
    <col min="31" max="31" width="3.7109375" customWidth="1"/>
    <col min="32" max="32" width="2.42578125" customWidth="1"/>
    <col min="33" max="33" width="1.140625" customWidth="1"/>
    <col min="34" max="39" width="3.7109375" customWidth="1"/>
    <col min="40" max="40" width="0.7109375" customWidth="1"/>
    <col min="41" max="41" width="3.7109375" customWidth="1"/>
    <col min="42" max="42" width="8.140625" customWidth="1"/>
    <col min="43" max="43" width="6.5703125" customWidth="1"/>
    <col min="44" max="45" width="3.7109375" customWidth="1"/>
  </cols>
  <sheetData>
    <row r="1" spans="1:49" x14ac:dyDescent="0.25">
      <c r="A1" s="599"/>
      <c r="B1" s="600"/>
      <c r="C1" s="600"/>
      <c r="D1" s="600"/>
      <c r="E1" s="600"/>
      <c r="F1" s="600"/>
      <c r="G1" s="600"/>
      <c r="H1" s="600"/>
      <c r="I1" s="600"/>
      <c r="J1" s="600"/>
      <c r="K1" s="600"/>
      <c r="L1" s="600"/>
      <c r="M1" s="600"/>
      <c r="N1" s="600"/>
      <c r="O1" s="600"/>
      <c r="P1" s="601"/>
      <c r="Q1" s="417"/>
      <c r="R1" s="418"/>
      <c r="S1" s="418"/>
      <c r="T1" s="418"/>
      <c r="U1" s="418"/>
      <c r="V1" s="418"/>
      <c r="W1" s="418"/>
      <c r="X1" s="418"/>
      <c r="Y1" s="418"/>
      <c r="Z1" s="418"/>
      <c r="AA1" s="418"/>
      <c r="AB1" s="418"/>
      <c r="AC1" s="418"/>
      <c r="AD1" s="419"/>
      <c r="AE1" s="410"/>
      <c r="AF1" s="410"/>
      <c r="AG1" s="410"/>
      <c r="AH1" s="410"/>
      <c r="AI1" s="410"/>
      <c r="AJ1" s="410"/>
      <c r="AK1" s="410"/>
      <c r="AL1" s="410"/>
      <c r="AM1" s="410"/>
      <c r="AN1" s="410"/>
      <c r="AO1" s="410"/>
      <c r="AP1" s="410"/>
      <c r="AQ1" s="410"/>
      <c r="AR1" s="410"/>
      <c r="AS1" s="410"/>
      <c r="AT1" s="410"/>
      <c r="AU1" s="410"/>
      <c r="AV1" s="410"/>
      <c r="AW1" s="411"/>
    </row>
    <row r="2" spans="1:49" x14ac:dyDescent="0.25">
      <c r="A2" s="591"/>
      <c r="B2" s="592"/>
      <c r="C2" s="592"/>
      <c r="D2" s="592"/>
      <c r="E2" s="592"/>
      <c r="F2" s="592"/>
      <c r="G2" s="592"/>
      <c r="H2" s="592"/>
      <c r="I2" s="592"/>
      <c r="J2" s="592"/>
      <c r="K2" s="592"/>
      <c r="L2" s="592"/>
      <c r="M2" s="592"/>
      <c r="N2" s="592"/>
      <c r="O2" s="592"/>
      <c r="P2" s="593"/>
      <c r="Q2" s="420"/>
      <c r="R2" s="407"/>
      <c r="S2" s="407"/>
      <c r="T2" s="407"/>
      <c r="U2" s="407"/>
      <c r="V2" s="407"/>
      <c r="W2" s="407"/>
      <c r="X2" s="407"/>
      <c r="Y2" s="407"/>
      <c r="Z2" s="407"/>
      <c r="AA2" s="407"/>
      <c r="AB2" s="407"/>
      <c r="AC2" s="407"/>
      <c r="AD2" s="421"/>
      <c r="AE2" s="406"/>
      <c r="AF2" s="406"/>
      <c r="AG2" s="406"/>
      <c r="AH2" s="406"/>
      <c r="AI2" s="406"/>
      <c r="AJ2" s="406"/>
      <c r="AK2" s="406"/>
      <c r="AL2" s="406"/>
      <c r="AM2" s="406"/>
      <c r="AN2" s="406"/>
      <c r="AO2" s="406"/>
      <c r="AP2" s="406"/>
      <c r="AQ2" s="406"/>
      <c r="AR2" s="406"/>
      <c r="AS2" s="406"/>
      <c r="AT2" s="406"/>
      <c r="AU2" s="406"/>
      <c r="AV2" s="406"/>
      <c r="AW2" s="412"/>
    </row>
    <row r="3" spans="1:49" x14ac:dyDescent="0.25">
      <c r="A3" s="591"/>
      <c r="B3" s="592"/>
      <c r="C3" s="592"/>
      <c r="D3" s="592"/>
      <c r="E3" s="592"/>
      <c r="F3" s="592"/>
      <c r="G3" s="592"/>
      <c r="H3" s="592"/>
      <c r="I3" s="592"/>
      <c r="J3" s="592"/>
      <c r="K3" s="592"/>
      <c r="L3" s="592"/>
      <c r="M3" s="592"/>
      <c r="N3" s="592"/>
      <c r="O3" s="592"/>
      <c r="P3" s="593"/>
      <c r="Q3" s="420"/>
      <c r="R3" s="407"/>
      <c r="S3" s="407"/>
      <c r="T3" s="407"/>
      <c r="U3" s="407"/>
      <c r="V3" s="407"/>
      <c r="W3" s="407"/>
      <c r="X3" s="407"/>
      <c r="Y3" s="407"/>
      <c r="Z3" s="407"/>
      <c r="AA3" s="407"/>
      <c r="AB3" s="407"/>
      <c r="AC3" s="407"/>
      <c r="AD3" s="421"/>
      <c r="AE3" s="406"/>
      <c r="AF3" s="406"/>
      <c r="AG3" s="406"/>
      <c r="AH3" s="406"/>
      <c r="AI3" s="406"/>
      <c r="AJ3" s="406"/>
      <c r="AK3" s="406"/>
      <c r="AL3" s="406"/>
      <c r="AM3" s="406"/>
      <c r="AN3" s="406"/>
      <c r="AO3" s="406"/>
      <c r="AP3" s="406"/>
      <c r="AQ3" s="406"/>
      <c r="AR3" s="406"/>
      <c r="AS3" s="406"/>
      <c r="AT3" s="406"/>
      <c r="AU3" s="406"/>
      <c r="AV3" s="406"/>
      <c r="AW3" s="412"/>
    </row>
    <row r="4" spans="1:49" x14ac:dyDescent="0.25">
      <c r="A4" s="591"/>
      <c r="B4" s="592"/>
      <c r="C4" s="592"/>
      <c r="D4" s="592"/>
      <c r="E4" s="592"/>
      <c r="F4" s="592"/>
      <c r="G4" s="592"/>
      <c r="H4" s="592"/>
      <c r="I4" s="592"/>
      <c r="J4" s="592"/>
      <c r="K4" s="592"/>
      <c r="L4" s="592"/>
      <c r="M4" s="592"/>
      <c r="N4" s="592"/>
      <c r="O4" s="592"/>
      <c r="P4" s="593"/>
      <c r="Q4" s="420"/>
      <c r="R4" s="407"/>
      <c r="S4" s="407"/>
      <c r="T4" s="407"/>
      <c r="U4" s="407"/>
      <c r="V4" s="407"/>
      <c r="W4" s="407"/>
      <c r="X4" s="407"/>
      <c r="Y4" s="407"/>
      <c r="Z4" s="407"/>
      <c r="AA4" s="407"/>
      <c r="AB4" s="407"/>
      <c r="AC4" s="407"/>
      <c r="AD4" s="421"/>
      <c r="AE4" s="406"/>
      <c r="AF4" s="406"/>
      <c r="AG4" s="406"/>
      <c r="AH4" s="406"/>
      <c r="AI4" s="406"/>
      <c r="AJ4" s="406"/>
      <c r="AK4" s="406"/>
      <c r="AL4" s="406"/>
      <c r="AM4" s="406"/>
      <c r="AN4" s="406"/>
      <c r="AO4" s="406"/>
      <c r="AP4" s="406"/>
      <c r="AQ4" s="406"/>
      <c r="AR4" s="406"/>
      <c r="AS4" s="406"/>
      <c r="AT4" s="406"/>
      <c r="AU4" s="406"/>
      <c r="AV4" s="406"/>
      <c r="AW4" s="412"/>
    </row>
    <row r="5" spans="1:49" x14ac:dyDescent="0.25">
      <c r="A5" s="591"/>
      <c r="B5" s="592"/>
      <c r="C5" s="592"/>
      <c r="D5" s="592"/>
      <c r="E5" s="592"/>
      <c r="F5" s="592"/>
      <c r="G5" s="592"/>
      <c r="H5" s="592"/>
      <c r="I5" s="592"/>
      <c r="J5" s="592"/>
      <c r="K5" s="592"/>
      <c r="L5" s="592"/>
      <c r="M5" s="592"/>
      <c r="N5" s="592"/>
      <c r="O5" s="592"/>
      <c r="P5" s="593"/>
      <c r="Q5" s="420"/>
      <c r="R5" s="407"/>
      <c r="S5" s="407"/>
      <c r="T5" s="407"/>
      <c r="U5" s="407"/>
      <c r="V5" s="407"/>
      <c r="W5" s="407"/>
      <c r="X5" s="407"/>
      <c r="Y5" s="407"/>
      <c r="Z5" s="407"/>
      <c r="AA5" s="407"/>
      <c r="AB5" s="407"/>
      <c r="AC5" s="407"/>
      <c r="AD5" s="421"/>
      <c r="AE5" s="406"/>
      <c r="AF5" s="406"/>
      <c r="AG5" s="406"/>
      <c r="AH5" s="406"/>
      <c r="AI5" s="406"/>
      <c r="AJ5" s="406"/>
      <c r="AK5" s="406"/>
      <c r="AL5" s="406"/>
      <c r="AM5" s="406"/>
      <c r="AN5" s="406"/>
      <c r="AO5" s="406"/>
      <c r="AP5" s="406"/>
      <c r="AQ5" s="406"/>
      <c r="AR5" s="406"/>
      <c r="AS5" s="406"/>
      <c r="AT5" s="406"/>
      <c r="AU5" s="406"/>
      <c r="AV5" s="406"/>
      <c r="AW5" s="412"/>
    </row>
    <row r="6" spans="1:49" x14ac:dyDescent="0.25">
      <c r="A6" s="591"/>
      <c r="B6" s="592"/>
      <c r="C6" s="592"/>
      <c r="D6" s="592"/>
      <c r="E6" s="592"/>
      <c r="F6" s="592"/>
      <c r="G6" s="592"/>
      <c r="H6" s="592"/>
      <c r="I6" s="592"/>
      <c r="J6" s="592"/>
      <c r="K6" s="592"/>
      <c r="L6" s="592"/>
      <c r="M6" s="592"/>
      <c r="N6" s="592"/>
      <c r="O6" s="592"/>
      <c r="P6" s="593"/>
      <c r="Q6" s="420"/>
      <c r="R6" s="407"/>
      <c r="S6" s="407"/>
      <c r="T6" s="407"/>
      <c r="U6" s="407"/>
      <c r="V6" s="407"/>
      <c r="W6" s="407"/>
      <c r="X6" s="407"/>
      <c r="Y6" s="407"/>
      <c r="Z6" s="407"/>
      <c r="AA6" s="407"/>
      <c r="AB6" s="407"/>
      <c r="AC6" s="407"/>
      <c r="AD6" s="421"/>
      <c r="AE6" s="406"/>
      <c r="AF6" s="406"/>
      <c r="AG6" s="406"/>
      <c r="AH6" s="406"/>
      <c r="AI6" s="406"/>
      <c r="AJ6" s="406"/>
      <c r="AK6" s="406"/>
      <c r="AL6" s="406"/>
      <c r="AM6" s="406"/>
      <c r="AN6" s="406"/>
      <c r="AO6" s="406"/>
      <c r="AP6" s="406"/>
      <c r="AQ6" s="406"/>
      <c r="AR6" s="406"/>
      <c r="AS6" s="406"/>
      <c r="AT6" s="406"/>
      <c r="AU6" s="406"/>
      <c r="AV6" s="406"/>
      <c r="AW6" s="412"/>
    </row>
    <row r="7" spans="1:49" ht="15.75" thickBot="1" x14ac:dyDescent="0.3">
      <c r="A7" s="591"/>
      <c r="B7" s="592"/>
      <c r="C7" s="592"/>
      <c r="D7" s="592"/>
      <c r="E7" s="592"/>
      <c r="F7" s="592"/>
      <c r="G7" s="592"/>
      <c r="H7" s="592"/>
      <c r="I7" s="592"/>
      <c r="J7" s="592"/>
      <c r="K7" s="592"/>
      <c r="L7" s="592"/>
      <c r="M7" s="592"/>
      <c r="N7" s="592"/>
      <c r="O7" s="592"/>
      <c r="P7" s="593"/>
      <c r="Q7" s="420"/>
      <c r="R7" s="407"/>
      <c r="S7" s="407"/>
      <c r="T7" s="407"/>
      <c r="U7" s="407"/>
      <c r="V7" s="407"/>
      <c r="W7" s="407"/>
      <c r="X7" s="407"/>
      <c r="Y7" s="407"/>
      <c r="Z7" s="407"/>
      <c r="AA7" s="407"/>
      <c r="AB7" s="407"/>
      <c r="AC7" s="407"/>
      <c r="AD7" s="421"/>
      <c r="AE7" s="406"/>
      <c r="AF7" s="406"/>
      <c r="AG7" s="406"/>
      <c r="AH7" s="406"/>
      <c r="AI7" s="406"/>
      <c r="AJ7" s="406"/>
      <c r="AK7" s="406"/>
      <c r="AL7" s="406"/>
      <c r="AM7" s="406"/>
      <c r="AN7" s="406"/>
      <c r="AO7" s="406"/>
      <c r="AP7" s="406"/>
      <c r="AQ7" s="406"/>
      <c r="AR7" s="406"/>
      <c r="AS7" s="406"/>
      <c r="AT7" s="406"/>
      <c r="AU7" s="406"/>
      <c r="AV7" s="406"/>
      <c r="AW7" s="412"/>
    </row>
    <row r="8" spans="1:49" x14ac:dyDescent="0.25">
      <c r="A8" s="591"/>
      <c r="B8" s="592"/>
      <c r="C8" s="592"/>
      <c r="D8" s="592"/>
      <c r="E8" s="592"/>
      <c r="F8" s="592"/>
      <c r="G8" s="592"/>
      <c r="H8" s="612" t="s">
        <v>828</v>
      </c>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3"/>
      <c r="AH8" s="613"/>
      <c r="AI8" s="613"/>
      <c r="AJ8" s="613"/>
      <c r="AK8" s="613"/>
      <c r="AL8" s="613"/>
      <c r="AM8" s="613"/>
      <c r="AN8" s="613"/>
      <c r="AO8" s="613"/>
      <c r="AP8" s="613"/>
      <c r="AQ8" s="613"/>
      <c r="AR8" s="613"/>
      <c r="AS8" s="614"/>
      <c r="AT8" s="406"/>
      <c r="AU8" s="406"/>
      <c r="AV8" s="406"/>
      <c r="AW8" s="412"/>
    </row>
    <row r="9" spans="1:49" ht="23.25" customHeight="1" x14ac:dyDescent="0.25">
      <c r="A9" s="591"/>
      <c r="B9" s="592"/>
      <c r="C9" s="592"/>
      <c r="D9" s="592"/>
      <c r="E9" s="592"/>
      <c r="F9" s="592"/>
      <c r="G9" s="592"/>
      <c r="H9" s="615"/>
      <c r="I9" s="616"/>
      <c r="J9" s="616"/>
      <c r="K9" s="616"/>
      <c r="L9" s="616"/>
      <c r="M9" s="616"/>
      <c r="N9" s="616"/>
      <c r="O9" s="616"/>
      <c r="P9" s="616"/>
      <c r="Q9" s="616"/>
      <c r="R9" s="616"/>
      <c r="S9" s="616"/>
      <c r="T9" s="616"/>
      <c r="U9" s="616"/>
      <c r="V9" s="616"/>
      <c r="W9" s="616"/>
      <c r="X9" s="616"/>
      <c r="Y9" s="616"/>
      <c r="Z9" s="616"/>
      <c r="AA9" s="616"/>
      <c r="AB9" s="616"/>
      <c r="AC9" s="616"/>
      <c r="AD9" s="616"/>
      <c r="AE9" s="616"/>
      <c r="AF9" s="616"/>
      <c r="AG9" s="616"/>
      <c r="AH9" s="616"/>
      <c r="AI9" s="616"/>
      <c r="AJ9" s="616"/>
      <c r="AK9" s="616"/>
      <c r="AL9" s="616"/>
      <c r="AM9" s="616"/>
      <c r="AN9" s="616"/>
      <c r="AO9" s="616"/>
      <c r="AP9" s="616"/>
      <c r="AQ9" s="616"/>
      <c r="AR9" s="616"/>
      <c r="AS9" s="617"/>
      <c r="AT9" s="406"/>
      <c r="AU9" s="406"/>
      <c r="AV9" s="406"/>
      <c r="AW9" s="412"/>
    </row>
    <row r="10" spans="1:49" x14ac:dyDescent="0.25">
      <c r="A10" s="591"/>
      <c r="B10" s="592"/>
      <c r="C10" s="592"/>
      <c r="D10" s="592"/>
      <c r="E10" s="592"/>
      <c r="F10" s="592"/>
      <c r="G10" s="592"/>
      <c r="H10" s="615"/>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6"/>
      <c r="AK10" s="616"/>
      <c r="AL10" s="616"/>
      <c r="AM10" s="616"/>
      <c r="AN10" s="616"/>
      <c r="AO10" s="616"/>
      <c r="AP10" s="616"/>
      <c r="AQ10" s="616"/>
      <c r="AR10" s="616"/>
      <c r="AS10" s="617"/>
      <c r="AT10" s="406"/>
      <c r="AU10" s="406"/>
      <c r="AV10" s="406"/>
      <c r="AW10" s="412"/>
    </row>
    <row r="11" spans="1:49" ht="27.75" customHeight="1" x14ac:dyDescent="0.25">
      <c r="A11" s="591"/>
      <c r="B11" s="592"/>
      <c r="C11" s="592"/>
      <c r="D11" s="592"/>
      <c r="E11" s="592"/>
      <c r="F11" s="592"/>
      <c r="G11" s="592"/>
      <c r="H11" s="615"/>
      <c r="I11" s="616"/>
      <c r="J11" s="616"/>
      <c r="K11" s="616"/>
      <c r="L11" s="616"/>
      <c r="M11" s="616"/>
      <c r="N11" s="616"/>
      <c r="O11" s="616"/>
      <c r="P11" s="616"/>
      <c r="Q11" s="616"/>
      <c r="R11" s="616"/>
      <c r="S11" s="616"/>
      <c r="T11" s="616"/>
      <c r="U11" s="616"/>
      <c r="V11" s="616"/>
      <c r="W11" s="616"/>
      <c r="X11" s="616"/>
      <c r="Y11" s="616"/>
      <c r="Z11" s="616"/>
      <c r="AA11" s="616"/>
      <c r="AB11" s="616"/>
      <c r="AC11" s="616"/>
      <c r="AD11" s="616"/>
      <c r="AE11" s="616"/>
      <c r="AF11" s="616"/>
      <c r="AG11" s="616"/>
      <c r="AH11" s="616"/>
      <c r="AI11" s="616"/>
      <c r="AJ11" s="616"/>
      <c r="AK11" s="616"/>
      <c r="AL11" s="616"/>
      <c r="AM11" s="616"/>
      <c r="AN11" s="616"/>
      <c r="AO11" s="616"/>
      <c r="AP11" s="616"/>
      <c r="AQ11" s="616"/>
      <c r="AR11" s="616"/>
      <c r="AS11" s="617"/>
      <c r="AT11" s="406"/>
      <c r="AU11" s="406"/>
      <c r="AV11" s="406"/>
      <c r="AW11" s="412"/>
    </row>
    <row r="12" spans="1:49" ht="15.75" thickBot="1" x14ac:dyDescent="0.3">
      <c r="A12" s="591"/>
      <c r="B12" s="592"/>
      <c r="C12" s="592"/>
      <c r="D12" s="592"/>
      <c r="E12" s="592"/>
      <c r="F12" s="592"/>
      <c r="G12" s="592"/>
      <c r="H12" s="618"/>
      <c r="I12" s="619"/>
      <c r="J12" s="619"/>
      <c r="K12" s="619"/>
      <c r="L12" s="619"/>
      <c r="M12" s="619"/>
      <c r="N12" s="619"/>
      <c r="O12" s="619"/>
      <c r="P12" s="619"/>
      <c r="Q12" s="619"/>
      <c r="R12" s="619"/>
      <c r="S12" s="619"/>
      <c r="T12" s="619"/>
      <c r="U12" s="619"/>
      <c r="V12" s="619"/>
      <c r="W12" s="619"/>
      <c r="X12" s="619"/>
      <c r="Y12" s="619"/>
      <c r="Z12" s="619"/>
      <c r="AA12" s="619"/>
      <c r="AB12" s="619"/>
      <c r="AC12" s="619"/>
      <c r="AD12" s="619"/>
      <c r="AE12" s="619"/>
      <c r="AF12" s="619"/>
      <c r="AG12" s="619"/>
      <c r="AH12" s="619"/>
      <c r="AI12" s="619"/>
      <c r="AJ12" s="619"/>
      <c r="AK12" s="619"/>
      <c r="AL12" s="619"/>
      <c r="AM12" s="619"/>
      <c r="AN12" s="619"/>
      <c r="AO12" s="619"/>
      <c r="AP12" s="619"/>
      <c r="AQ12" s="619"/>
      <c r="AR12" s="619"/>
      <c r="AS12" s="620"/>
      <c r="AT12" s="406"/>
      <c r="AU12" s="406"/>
      <c r="AV12" s="406"/>
      <c r="AW12" s="412"/>
    </row>
    <row r="13" spans="1:49" x14ac:dyDescent="0.25">
      <c r="A13" s="591"/>
      <c r="B13" s="592"/>
      <c r="C13" s="592"/>
      <c r="D13" s="592"/>
      <c r="E13" s="592"/>
      <c r="F13" s="592"/>
      <c r="G13" s="592"/>
      <c r="H13" s="592"/>
      <c r="I13" s="592"/>
      <c r="J13" s="592"/>
      <c r="K13" s="592"/>
      <c r="L13" s="592"/>
      <c r="M13" s="592"/>
      <c r="N13" s="592"/>
      <c r="O13" s="592"/>
      <c r="P13" s="593"/>
      <c r="Q13" s="420"/>
      <c r="R13" s="407"/>
      <c r="S13" s="407"/>
      <c r="T13" s="407"/>
      <c r="U13" s="407"/>
      <c r="V13" s="407"/>
      <c r="W13" s="407"/>
      <c r="X13" s="407"/>
      <c r="Y13" s="407"/>
      <c r="Z13" s="407"/>
      <c r="AA13" s="407"/>
      <c r="AB13" s="407"/>
      <c r="AC13" s="407"/>
      <c r="AD13" s="421"/>
      <c r="AE13" s="406"/>
      <c r="AF13" s="406"/>
      <c r="AG13" s="406"/>
      <c r="AH13" s="406"/>
      <c r="AI13" s="406"/>
      <c r="AJ13" s="406"/>
      <c r="AK13" s="406"/>
      <c r="AL13" s="406"/>
      <c r="AM13" s="406"/>
      <c r="AN13" s="406"/>
      <c r="AO13" s="406"/>
      <c r="AP13" s="406"/>
      <c r="AQ13" s="406"/>
      <c r="AR13" s="406"/>
      <c r="AS13" s="406"/>
      <c r="AT13" s="406"/>
      <c r="AU13" s="406"/>
      <c r="AV13" s="406"/>
      <c r="AW13" s="412"/>
    </row>
    <row r="14" spans="1:49" x14ac:dyDescent="0.25">
      <c r="A14" s="591"/>
      <c r="B14" s="592"/>
      <c r="C14" s="592"/>
      <c r="D14" s="592"/>
      <c r="E14" s="592"/>
      <c r="F14" s="592"/>
      <c r="G14" s="592"/>
      <c r="H14" s="592"/>
      <c r="I14" s="592"/>
      <c r="J14" s="592"/>
      <c r="K14" s="592"/>
      <c r="L14" s="592"/>
      <c r="M14" s="592"/>
      <c r="N14" s="592"/>
      <c r="O14" s="592"/>
      <c r="P14" s="593"/>
      <c r="Q14" s="420"/>
      <c r="R14" s="407"/>
      <c r="S14" s="407"/>
      <c r="T14" s="407"/>
      <c r="U14" s="407"/>
      <c r="V14" s="407"/>
      <c r="W14" s="407"/>
      <c r="X14" s="407"/>
      <c r="Y14" s="407"/>
      <c r="Z14" s="407"/>
      <c r="AA14" s="407"/>
      <c r="AB14" s="407"/>
      <c r="AC14" s="407"/>
      <c r="AD14" s="421"/>
      <c r="AE14" s="406"/>
      <c r="AF14" s="406"/>
      <c r="AG14" s="406"/>
      <c r="AH14" s="406"/>
      <c r="AI14" s="406"/>
      <c r="AJ14" s="406"/>
      <c r="AK14" s="406"/>
      <c r="AL14" s="406"/>
      <c r="AM14" s="406"/>
      <c r="AN14" s="406"/>
      <c r="AO14" s="406"/>
      <c r="AP14" s="406"/>
      <c r="AQ14" s="406"/>
      <c r="AR14" s="406"/>
      <c r="AS14" s="406"/>
      <c r="AT14" s="406"/>
      <c r="AU14" s="406"/>
      <c r="AV14" s="406"/>
      <c r="AW14" s="412"/>
    </row>
    <row r="15" spans="1:49" x14ac:dyDescent="0.25">
      <c r="A15" s="591"/>
      <c r="B15" s="592"/>
      <c r="C15" s="592"/>
      <c r="D15" s="592"/>
      <c r="E15" s="592"/>
      <c r="F15" s="592"/>
      <c r="G15" s="592"/>
      <c r="H15" s="592"/>
      <c r="I15" s="592"/>
      <c r="J15" s="592"/>
      <c r="K15" s="592"/>
      <c r="L15" s="592"/>
      <c r="M15" s="592"/>
      <c r="N15" s="592"/>
      <c r="O15" s="592"/>
      <c r="P15" s="593"/>
      <c r="Q15" s="420"/>
      <c r="R15" s="407"/>
      <c r="S15" s="407"/>
      <c r="T15" s="407"/>
      <c r="U15" s="407"/>
      <c r="V15" s="407"/>
      <c r="W15" s="407"/>
      <c r="X15" s="407"/>
      <c r="Y15" s="407"/>
      <c r="Z15" s="407"/>
      <c r="AA15" s="407"/>
      <c r="AB15" s="407"/>
      <c r="AC15" s="407"/>
      <c r="AD15" s="421"/>
      <c r="AE15" s="406"/>
      <c r="AF15" s="406"/>
      <c r="AG15" s="406"/>
      <c r="AH15" s="406"/>
      <c r="AI15" s="406"/>
      <c r="AJ15" s="406"/>
      <c r="AK15" s="406"/>
      <c r="AL15" s="406"/>
      <c r="AM15" s="406"/>
      <c r="AN15" s="406"/>
      <c r="AO15" s="406"/>
      <c r="AP15" s="406"/>
      <c r="AQ15" s="406"/>
      <c r="AR15" s="406"/>
      <c r="AS15" s="406"/>
      <c r="AT15" s="406"/>
      <c r="AU15" s="406"/>
      <c r="AV15" s="406"/>
      <c r="AW15" s="412"/>
    </row>
    <row r="16" spans="1:49" ht="15" customHeight="1" x14ac:dyDescent="0.25">
      <c r="A16" s="591"/>
      <c r="B16" s="648" t="s">
        <v>683</v>
      </c>
      <c r="C16" s="648"/>
      <c r="D16" s="648"/>
      <c r="E16" s="648"/>
      <c r="F16" s="648"/>
      <c r="G16" s="648"/>
      <c r="H16" s="648"/>
      <c r="I16" s="648"/>
      <c r="J16" s="648"/>
      <c r="K16" s="648"/>
      <c r="L16" s="648"/>
      <c r="M16" s="648"/>
      <c r="N16" s="648"/>
      <c r="O16" s="648"/>
      <c r="P16" s="593"/>
      <c r="Q16" s="645" t="s">
        <v>682</v>
      </c>
      <c r="R16" s="646"/>
      <c r="S16" s="646"/>
      <c r="T16" s="646"/>
      <c r="U16" s="646"/>
      <c r="V16" s="646"/>
      <c r="W16" s="646"/>
      <c r="X16" s="646"/>
      <c r="Y16" s="646"/>
      <c r="Z16" s="646"/>
      <c r="AA16" s="646"/>
      <c r="AB16" s="646"/>
      <c r="AC16" s="646"/>
      <c r="AD16" s="647"/>
      <c r="AE16" s="406"/>
      <c r="AF16" s="413"/>
      <c r="AG16" s="413"/>
      <c r="AH16" s="642" t="s">
        <v>681</v>
      </c>
      <c r="AI16" s="642"/>
      <c r="AJ16" s="642"/>
      <c r="AK16" s="642"/>
      <c r="AL16" s="642"/>
      <c r="AM16" s="642"/>
      <c r="AN16" s="642"/>
      <c r="AO16" s="642"/>
      <c r="AP16" s="642"/>
      <c r="AQ16" s="642"/>
      <c r="AR16" s="642"/>
      <c r="AS16" s="642"/>
      <c r="AT16" s="642"/>
      <c r="AU16" s="642"/>
      <c r="AV16" s="642"/>
      <c r="AW16" s="643"/>
    </row>
    <row r="17" spans="1:49" ht="15" customHeight="1" x14ac:dyDescent="0.25">
      <c r="A17" s="591"/>
      <c r="B17" s="648"/>
      <c r="C17" s="648"/>
      <c r="D17" s="648"/>
      <c r="E17" s="648"/>
      <c r="F17" s="648"/>
      <c r="G17" s="648"/>
      <c r="H17" s="648"/>
      <c r="I17" s="648"/>
      <c r="J17" s="648"/>
      <c r="K17" s="648"/>
      <c r="L17" s="648"/>
      <c r="M17" s="648"/>
      <c r="N17" s="648"/>
      <c r="O17" s="648"/>
      <c r="P17" s="593"/>
      <c r="Q17" s="645"/>
      <c r="R17" s="646"/>
      <c r="S17" s="646"/>
      <c r="T17" s="646"/>
      <c r="U17" s="646"/>
      <c r="V17" s="646"/>
      <c r="W17" s="646"/>
      <c r="X17" s="646"/>
      <c r="Y17" s="646"/>
      <c r="Z17" s="646"/>
      <c r="AA17" s="646"/>
      <c r="AB17" s="646"/>
      <c r="AC17" s="646"/>
      <c r="AD17" s="647"/>
      <c r="AE17" s="413"/>
      <c r="AF17" s="413"/>
      <c r="AG17" s="413"/>
      <c r="AH17" s="642"/>
      <c r="AI17" s="642"/>
      <c r="AJ17" s="642"/>
      <c r="AK17" s="642"/>
      <c r="AL17" s="642"/>
      <c r="AM17" s="642"/>
      <c r="AN17" s="642"/>
      <c r="AO17" s="642"/>
      <c r="AP17" s="642"/>
      <c r="AQ17" s="642"/>
      <c r="AR17" s="642"/>
      <c r="AS17" s="642"/>
      <c r="AT17" s="642"/>
      <c r="AU17" s="642"/>
      <c r="AV17" s="642"/>
      <c r="AW17" s="643"/>
    </row>
    <row r="18" spans="1:49" ht="15" customHeight="1" x14ac:dyDescent="0.25">
      <c r="A18" s="591"/>
      <c r="B18" s="648"/>
      <c r="C18" s="648"/>
      <c r="D18" s="648"/>
      <c r="E18" s="648"/>
      <c r="F18" s="648"/>
      <c r="G18" s="648"/>
      <c r="H18" s="648"/>
      <c r="I18" s="648"/>
      <c r="J18" s="648"/>
      <c r="K18" s="648"/>
      <c r="L18" s="648"/>
      <c r="M18" s="648"/>
      <c r="N18" s="648"/>
      <c r="O18" s="648"/>
      <c r="P18" s="593"/>
      <c r="Q18" s="645"/>
      <c r="R18" s="646"/>
      <c r="S18" s="646"/>
      <c r="T18" s="646"/>
      <c r="U18" s="646"/>
      <c r="V18" s="646"/>
      <c r="W18" s="646"/>
      <c r="X18" s="646"/>
      <c r="Y18" s="646"/>
      <c r="Z18" s="646"/>
      <c r="AA18" s="646"/>
      <c r="AB18" s="646"/>
      <c r="AC18" s="646"/>
      <c r="AD18" s="647"/>
      <c r="AE18" s="413"/>
      <c r="AF18" s="413"/>
      <c r="AG18" s="413"/>
      <c r="AH18" s="642"/>
      <c r="AI18" s="642"/>
      <c r="AJ18" s="642"/>
      <c r="AK18" s="642"/>
      <c r="AL18" s="642"/>
      <c r="AM18" s="642"/>
      <c r="AN18" s="642"/>
      <c r="AO18" s="642"/>
      <c r="AP18" s="642"/>
      <c r="AQ18" s="642"/>
      <c r="AR18" s="642"/>
      <c r="AS18" s="642"/>
      <c r="AT18" s="642"/>
      <c r="AU18" s="642"/>
      <c r="AV18" s="642"/>
      <c r="AW18" s="643"/>
    </row>
    <row r="19" spans="1:49" ht="15" customHeight="1" x14ac:dyDescent="0.25">
      <c r="A19" s="591"/>
      <c r="B19" s="648"/>
      <c r="C19" s="648"/>
      <c r="D19" s="648"/>
      <c r="E19" s="648"/>
      <c r="F19" s="648"/>
      <c r="G19" s="648"/>
      <c r="H19" s="648"/>
      <c r="I19" s="648"/>
      <c r="J19" s="648"/>
      <c r="K19" s="648"/>
      <c r="L19" s="648"/>
      <c r="M19" s="648"/>
      <c r="N19" s="648"/>
      <c r="O19" s="648"/>
      <c r="P19" s="593"/>
      <c r="Q19" s="645"/>
      <c r="R19" s="646"/>
      <c r="S19" s="646"/>
      <c r="T19" s="646"/>
      <c r="U19" s="646"/>
      <c r="V19" s="646"/>
      <c r="W19" s="646"/>
      <c r="X19" s="646"/>
      <c r="Y19" s="646"/>
      <c r="Z19" s="646"/>
      <c r="AA19" s="646"/>
      <c r="AB19" s="646"/>
      <c r="AC19" s="646"/>
      <c r="AD19" s="647"/>
      <c r="AE19" s="413"/>
      <c r="AF19" s="413"/>
      <c r="AG19" s="413"/>
      <c r="AH19" s="642"/>
      <c r="AI19" s="642"/>
      <c r="AJ19" s="642"/>
      <c r="AK19" s="642"/>
      <c r="AL19" s="642"/>
      <c r="AM19" s="642"/>
      <c r="AN19" s="642"/>
      <c r="AO19" s="642"/>
      <c r="AP19" s="642"/>
      <c r="AQ19" s="642"/>
      <c r="AR19" s="642"/>
      <c r="AS19" s="642"/>
      <c r="AT19" s="642"/>
      <c r="AU19" s="642"/>
      <c r="AV19" s="642"/>
      <c r="AW19" s="643"/>
    </row>
    <row r="20" spans="1:49" ht="15" customHeight="1" x14ac:dyDescent="0.25">
      <c r="A20" s="591"/>
      <c r="B20" s="648"/>
      <c r="C20" s="648"/>
      <c r="D20" s="648"/>
      <c r="E20" s="648"/>
      <c r="F20" s="648"/>
      <c r="G20" s="648"/>
      <c r="H20" s="648"/>
      <c r="I20" s="648"/>
      <c r="J20" s="648"/>
      <c r="K20" s="648"/>
      <c r="L20" s="648"/>
      <c r="M20" s="648"/>
      <c r="N20" s="648"/>
      <c r="O20" s="648"/>
      <c r="P20" s="593"/>
      <c r="Q20" s="645"/>
      <c r="R20" s="646"/>
      <c r="S20" s="646"/>
      <c r="T20" s="646"/>
      <c r="U20" s="646"/>
      <c r="V20" s="646"/>
      <c r="W20" s="646"/>
      <c r="X20" s="646"/>
      <c r="Y20" s="646"/>
      <c r="Z20" s="646"/>
      <c r="AA20" s="646"/>
      <c r="AB20" s="646"/>
      <c r="AC20" s="646"/>
      <c r="AD20" s="647"/>
      <c r="AE20" s="413"/>
      <c r="AF20" s="413"/>
      <c r="AG20" s="413"/>
      <c r="AH20" s="642"/>
      <c r="AI20" s="642"/>
      <c r="AJ20" s="642"/>
      <c r="AK20" s="642"/>
      <c r="AL20" s="642"/>
      <c r="AM20" s="642"/>
      <c r="AN20" s="642"/>
      <c r="AO20" s="642"/>
      <c r="AP20" s="642"/>
      <c r="AQ20" s="642"/>
      <c r="AR20" s="642"/>
      <c r="AS20" s="642"/>
      <c r="AT20" s="642"/>
      <c r="AU20" s="642"/>
      <c r="AV20" s="642"/>
      <c r="AW20" s="643"/>
    </row>
    <row r="21" spans="1:49" x14ac:dyDescent="0.25">
      <c r="A21" s="591"/>
      <c r="B21" s="594"/>
      <c r="C21" s="594"/>
      <c r="D21" s="594"/>
      <c r="E21" s="594"/>
      <c r="F21" s="594"/>
      <c r="G21" s="594"/>
      <c r="H21" s="594"/>
      <c r="I21" s="594"/>
      <c r="J21" s="594"/>
      <c r="K21" s="594"/>
      <c r="L21" s="594"/>
      <c r="M21" s="594"/>
      <c r="N21" s="594"/>
      <c r="O21" s="594"/>
      <c r="P21" s="593"/>
      <c r="Q21" s="422"/>
      <c r="R21" s="423"/>
      <c r="S21" s="423"/>
      <c r="T21" s="407"/>
      <c r="U21" s="407"/>
      <c r="V21" s="407"/>
      <c r="W21" s="407"/>
      <c r="X21" s="407"/>
      <c r="Y21" s="407"/>
      <c r="Z21" s="407"/>
      <c r="AA21" s="423"/>
      <c r="AB21" s="423"/>
      <c r="AC21" s="423"/>
      <c r="AD21" s="424"/>
      <c r="AE21" s="406"/>
      <c r="AF21" s="406"/>
      <c r="AG21" s="406"/>
      <c r="AH21" s="642"/>
      <c r="AI21" s="642"/>
      <c r="AJ21" s="642"/>
      <c r="AK21" s="642"/>
      <c r="AL21" s="642"/>
      <c r="AM21" s="642"/>
      <c r="AN21" s="642"/>
      <c r="AO21" s="642"/>
      <c r="AP21" s="642"/>
      <c r="AQ21" s="642"/>
      <c r="AR21" s="642"/>
      <c r="AS21" s="642"/>
      <c r="AT21" s="642"/>
      <c r="AU21" s="642"/>
      <c r="AV21" s="642"/>
      <c r="AW21" s="643"/>
    </row>
    <row r="22" spans="1:49" x14ac:dyDescent="0.25">
      <c r="A22" s="591"/>
      <c r="B22" s="594"/>
      <c r="C22" s="594"/>
      <c r="D22" s="594"/>
      <c r="E22" s="592"/>
      <c r="F22" s="592"/>
      <c r="G22" s="592"/>
      <c r="H22" s="592"/>
      <c r="I22" s="592"/>
      <c r="J22" s="592"/>
      <c r="K22" s="592"/>
      <c r="L22" s="594"/>
      <c r="M22" s="594"/>
      <c r="N22" s="594"/>
      <c r="O22" s="594"/>
      <c r="P22" s="593"/>
      <c r="Q22" s="422"/>
      <c r="R22" s="423"/>
      <c r="S22" s="423"/>
      <c r="T22" s="407"/>
      <c r="U22" s="407"/>
      <c r="V22" s="407"/>
      <c r="W22" s="407"/>
      <c r="X22" s="407"/>
      <c r="Y22" s="407"/>
      <c r="Z22" s="407"/>
      <c r="AA22" s="423"/>
      <c r="AB22" s="423"/>
      <c r="AC22" s="423"/>
      <c r="AD22" s="424"/>
      <c r="AE22" s="406"/>
      <c r="AF22" s="406"/>
      <c r="AG22" s="406"/>
      <c r="AH22" s="642"/>
      <c r="AI22" s="642"/>
      <c r="AJ22" s="642"/>
      <c r="AK22" s="642"/>
      <c r="AL22" s="642"/>
      <c r="AM22" s="642"/>
      <c r="AN22" s="642"/>
      <c r="AO22" s="642"/>
      <c r="AP22" s="642"/>
      <c r="AQ22" s="642"/>
      <c r="AR22" s="642"/>
      <c r="AS22" s="642"/>
      <c r="AT22" s="642"/>
      <c r="AU22" s="642"/>
      <c r="AV22" s="642"/>
      <c r="AW22" s="643"/>
    </row>
    <row r="23" spans="1:49" x14ac:dyDescent="0.25">
      <c r="A23" s="591"/>
      <c r="B23" s="594"/>
      <c r="C23" s="594"/>
      <c r="D23" s="594"/>
      <c r="E23" s="592"/>
      <c r="F23" s="592"/>
      <c r="G23" s="592"/>
      <c r="H23" s="592"/>
      <c r="I23" s="592"/>
      <c r="J23" s="592"/>
      <c r="K23" s="592"/>
      <c r="L23" s="594"/>
      <c r="M23" s="594"/>
      <c r="N23" s="594"/>
      <c r="O23" s="594"/>
      <c r="P23" s="593"/>
      <c r="Q23" s="422"/>
      <c r="R23" s="423"/>
      <c r="S23" s="423"/>
      <c r="T23" s="407"/>
      <c r="U23" s="407"/>
      <c r="V23" s="407"/>
      <c r="W23" s="407"/>
      <c r="X23" s="407"/>
      <c r="Y23" s="407"/>
      <c r="Z23" s="407"/>
      <c r="AA23" s="423"/>
      <c r="AB23" s="423"/>
      <c r="AC23" s="423"/>
      <c r="AD23" s="424"/>
      <c r="AE23" s="406"/>
      <c r="AF23" s="406"/>
      <c r="AG23" s="406"/>
      <c r="AH23" s="642"/>
      <c r="AI23" s="642"/>
      <c r="AJ23" s="642"/>
      <c r="AK23" s="642"/>
      <c r="AL23" s="642"/>
      <c r="AM23" s="642"/>
      <c r="AN23" s="642"/>
      <c r="AO23" s="642"/>
      <c r="AP23" s="642"/>
      <c r="AQ23" s="642"/>
      <c r="AR23" s="642"/>
      <c r="AS23" s="642"/>
      <c r="AT23" s="642"/>
      <c r="AU23" s="642"/>
      <c r="AV23" s="642"/>
      <c r="AW23" s="643"/>
    </row>
    <row r="24" spans="1:49" x14ac:dyDescent="0.25">
      <c r="A24" s="591"/>
      <c r="B24" s="594"/>
      <c r="C24" s="594"/>
      <c r="D24" s="594"/>
      <c r="E24" s="592"/>
      <c r="F24" s="592"/>
      <c r="G24" s="592"/>
      <c r="H24" s="592"/>
      <c r="I24" s="592"/>
      <c r="J24" s="592"/>
      <c r="K24" s="592"/>
      <c r="L24" s="594"/>
      <c r="M24" s="594"/>
      <c r="N24" s="594"/>
      <c r="O24" s="594"/>
      <c r="P24" s="593"/>
      <c r="Q24" s="422"/>
      <c r="R24" s="423"/>
      <c r="S24" s="423"/>
      <c r="T24" s="407"/>
      <c r="U24" s="407"/>
      <c r="V24" s="407"/>
      <c r="W24" s="407"/>
      <c r="X24" s="407"/>
      <c r="Y24" s="407"/>
      <c r="Z24" s="407"/>
      <c r="AA24" s="423"/>
      <c r="AB24" s="423"/>
      <c r="AC24" s="423"/>
      <c r="AD24" s="424"/>
      <c r="AE24" s="406"/>
      <c r="AF24" s="406"/>
      <c r="AG24" s="406"/>
      <c r="AH24" s="642"/>
      <c r="AI24" s="642"/>
      <c r="AJ24" s="642"/>
      <c r="AK24" s="642"/>
      <c r="AL24" s="642"/>
      <c r="AM24" s="642"/>
      <c r="AN24" s="642"/>
      <c r="AO24" s="642"/>
      <c r="AP24" s="642"/>
      <c r="AQ24" s="642"/>
      <c r="AR24" s="642"/>
      <c r="AS24" s="642"/>
      <c r="AT24" s="642"/>
      <c r="AU24" s="642"/>
      <c r="AV24" s="642"/>
      <c r="AW24" s="643"/>
    </row>
    <row r="25" spans="1:49" x14ac:dyDescent="0.25">
      <c r="A25" s="591"/>
      <c r="B25" s="592"/>
      <c r="C25" s="592"/>
      <c r="D25" s="592"/>
      <c r="E25" s="592"/>
      <c r="F25" s="592"/>
      <c r="G25" s="592"/>
      <c r="H25" s="592"/>
      <c r="I25" s="592"/>
      <c r="J25" s="592"/>
      <c r="K25" s="592"/>
      <c r="L25" s="592"/>
      <c r="M25" s="592"/>
      <c r="N25" s="592"/>
      <c r="O25" s="592"/>
      <c r="P25" s="593"/>
      <c r="Q25" s="420"/>
      <c r="R25" s="407"/>
      <c r="S25" s="407"/>
      <c r="T25" s="407"/>
      <c r="U25" s="644"/>
      <c r="V25" s="644"/>
      <c r="W25" s="644"/>
      <c r="X25" s="644"/>
      <c r="Y25" s="644"/>
      <c r="Z25" s="644"/>
      <c r="AA25" s="407"/>
      <c r="AB25" s="407"/>
      <c r="AC25" s="407"/>
      <c r="AD25" s="421"/>
      <c r="AE25" s="406"/>
      <c r="AF25" s="406"/>
      <c r="AG25" s="406"/>
      <c r="AH25" s="406"/>
      <c r="AI25" s="406"/>
      <c r="AJ25" s="406"/>
      <c r="AK25" s="406"/>
      <c r="AL25" s="406"/>
      <c r="AM25" s="406"/>
      <c r="AN25" s="406"/>
      <c r="AO25" s="406"/>
      <c r="AP25" s="406"/>
      <c r="AQ25" s="406"/>
      <c r="AR25" s="406"/>
      <c r="AS25" s="406"/>
      <c r="AT25" s="406"/>
      <c r="AU25" s="406"/>
      <c r="AV25" s="406"/>
      <c r="AW25" s="412"/>
    </row>
    <row r="26" spans="1:49" ht="15" customHeight="1" x14ac:dyDescent="0.25">
      <c r="A26" s="591"/>
      <c r="B26" s="592"/>
      <c r="C26" s="592"/>
      <c r="D26" s="592"/>
      <c r="E26" s="594"/>
      <c r="F26" s="641" t="s">
        <v>686</v>
      </c>
      <c r="G26" s="641"/>
      <c r="H26" s="641"/>
      <c r="I26" s="641"/>
      <c r="J26" s="641"/>
      <c r="K26" s="641"/>
      <c r="L26" s="592"/>
      <c r="M26" s="592"/>
      <c r="N26" s="592"/>
      <c r="O26" s="592"/>
      <c r="P26" s="593"/>
      <c r="Q26" s="420"/>
      <c r="R26" s="407"/>
      <c r="S26" s="407"/>
      <c r="T26" s="423"/>
      <c r="U26" s="425"/>
      <c r="V26" s="425"/>
      <c r="W26" s="425"/>
      <c r="X26" s="425"/>
      <c r="Y26" s="425"/>
      <c r="Z26" s="425"/>
      <c r="AA26" s="407"/>
      <c r="AB26" s="407"/>
      <c r="AC26" s="407"/>
      <c r="AD26" s="421"/>
      <c r="AE26" s="406"/>
      <c r="AF26" s="406"/>
      <c r="AG26" s="406"/>
      <c r="AH26" s="406"/>
      <c r="AI26" s="406"/>
      <c r="AJ26" s="406"/>
      <c r="AK26" s="406"/>
      <c r="AL26" s="406"/>
      <c r="AM26" s="406"/>
      <c r="AN26" s="406"/>
      <c r="AO26" s="414"/>
      <c r="AP26" s="414"/>
      <c r="AQ26" s="414"/>
      <c r="AR26" s="414"/>
      <c r="AS26" s="414"/>
      <c r="AT26" s="414"/>
      <c r="AU26" s="406"/>
      <c r="AV26" s="406"/>
      <c r="AW26" s="412"/>
    </row>
    <row r="27" spans="1:49" ht="15" customHeight="1" x14ac:dyDescent="0.25">
      <c r="A27" s="591"/>
      <c r="B27" s="592"/>
      <c r="C27" s="592"/>
      <c r="D27" s="592"/>
      <c r="E27" s="594"/>
      <c r="F27" s="641"/>
      <c r="G27" s="641"/>
      <c r="H27" s="641"/>
      <c r="I27" s="641"/>
      <c r="J27" s="641"/>
      <c r="K27" s="641"/>
      <c r="L27" s="592"/>
      <c r="M27" s="592"/>
      <c r="N27" s="592"/>
      <c r="O27" s="592"/>
      <c r="P27" s="593"/>
      <c r="Q27" s="420"/>
      <c r="R27" s="407"/>
      <c r="S27" s="407"/>
      <c r="T27" s="423"/>
      <c r="U27" s="640" t="s">
        <v>685</v>
      </c>
      <c r="V27" s="640"/>
      <c r="W27" s="640"/>
      <c r="X27" s="640"/>
      <c r="Y27" s="640"/>
      <c r="Z27" s="640"/>
      <c r="AA27" s="407"/>
      <c r="AB27" s="407"/>
      <c r="AC27" s="407"/>
      <c r="AD27" s="421"/>
      <c r="AE27" s="406"/>
      <c r="AF27" s="406"/>
      <c r="AG27" s="406"/>
      <c r="AH27" s="406"/>
      <c r="AI27" s="406"/>
      <c r="AJ27" s="406"/>
      <c r="AK27" s="406"/>
      <c r="AL27" s="406"/>
      <c r="AM27" s="406"/>
      <c r="AN27" s="406"/>
      <c r="AO27" s="633" t="s">
        <v>676</v>
      </c>
      <c r="AP27" s="633"/>
      <c r="AQ27" s="633"/>
      <c r="AR27" s="633"/>
      <c r="AS27" s="633"/>
      <c r="AT27" s="633"/>
      <c r="AU27" s="406"/>
      <c r="AV27" s="406"/>
      <c r="AW27" s="412"/>
    </row>
    <row r="28" spans="1:49" ht="15" customHeight="1" x14ac:dyDescent="0.25">
      <c r="A28" s="591"/>
      <c r="B28" s="592"/>
      <c r="C28" s="592"/>
      <c r="D28" s="592"/>
      <c r="E28" s="594"/>
      <c r="F28" s="641" t="s">
        <v>687</v>
      </c>
      <c r="G28" s="641"/>
      <c r="H28" s="641"/>
      <c r="I28" s="641"/>
      <c r="J28" s="641"/>
      <c r="K28" s="641"/>
      <c r="L28" s="592"/>
      <c r="M28" s="592"/>
      <c r="N28" s="592"/>
      <c r="O28" s="592"/>
      <c r="P28" s="593"/>
      <c r="Q28" s="420"/>
      <c r="R28" s="407"/>
      <c r="S28" s="407"/>
      <c r="T28" s="423"/>
      <c r="U28" s="640"/>
      <c r="V28" s="640"/>
      <c r="W28" s="640"/>
      <c r="X28" s="640"/>
      <c r="Y28" s="640"/>
      <c r="Z28" s="640"/>
      <c r="AA28" s="407"/>
      <c r="AB28" s="407"/>
      <c r="AC28" s="407"/>
      <c r="AD28" s="421"/>
      <c r="AE28" s="406"/>
      <c r="AF28" s="406"/>
      <c r="AG28" s="406"/>
      <c r="AH28" s="406"/>
      <c r="AI28" s="406"/>
      <c r="AJ28" s="406"/>
      <c r="AK28" s="406"/>
      <c r="AL28" s="406"/>
      <c r="AM28" s="406"/>
      <c r="AN28" s="406"/>
      <c r="AO28" s="633"/>
      <c r="AP28" s="633"/>
      <c r="AQ28" s="633"/>
      <c r="AR28" s="633"/>
      <c r="AS28" s="633"/>
      <c r="AT28" s="633"/>
      <c r="AU28" s="406"/>
      <c r="AV28" s="406"/>
      <c r="AW28" s="412"/>
    </row>
    <row r="29" spans="1:49" x14ac:dyDescent="0.25">
      <c r="A29" s="591"/>
      <c r="B29" s="592"/>
      <c r="C29" s="592"/>
      <c r="D29" s="592"/>
      <c r="E29" s="594"/>
      <c r="F29" s="641"/>
      <c r="G29" s="641"/>
      <c r="H29" s="641"/>
      <c r="I29" s="641"/>
      <c r="J29" s="641"/>
      <c r="K29" s="641"/>
      <c r="L29" s="592"/>
      <c r="M29" s="592"/>
      <c r="N29" s="592"/>
      <c r="O29" s="592"/>
      <c r="P29" s="593"/>
      <c r="Q29" s="420"/>
      <c r="R29" s="407"/>
      <c r="S29" s="407"/>
      <c r="T29" s="423"/>
      <c r="U29" s="640" t="s">
        <v>675</v>
      </c>
      <c r="V29" s="640"/>
      <c r="W29" s="640"/>
      <c r="X29" s="640"/>
      <c r="Y29" s="640"/>
      <c r="Z29" s="640"/>
      <c r="AA29" s="407"/>
      <c r="AB29" s="407"/>
      <c r="AC29" s="407"/>
      <c r="AD29" s="421"/>
      <c r="AE29" s="406"/>
      <c r="AF29" s="406"/>
      <c r="AG29" s="406"/>
      <c r="AH29" s="406"/>
      <c r="AI29" s="406"/>
      <c r="AJ29" s="406"/>
      <c r="AK29" s="406"/>
      <c r="AL29" s="406"/>
      <c r="AM29" s="406"/>
      <c r="AN29" s="406"/>
      <c r="AO29" s="633" t="s">
        <v>677</v>
      </c>
      <c r="AP29" s="633"/>
      <c r="AQ29" s="633"/>
      <c r="AR29" s="633"/>
      <c r="AS29" s="633"/>
      <c r="AT29" s="633"/>
      <c r="AU29" s="406"/>
      <c r="AV29" s="406"/>
      <c r="AW29" s="412"/>
    </row>
    <row r="30" spans="1:49" x14ac:dyDescent="0.25">
      <c r="A30" s="591"/>
      <c r="B30" s="592"/>
      <c r="C30" s="592"/>
      <c r="D30" s="592"/>
      <c r="E30" s="594"/>
      <c r="F30" s="641" t="s">
        <v>688</v>
      </c>
      <c r="G30" s="641"/>
      <c r="H30" s="641"/>
      <c r="I30" s="641"/>
      <c r="J30" s="641"/>
      <c r="K30" s="641"/>
      <c r="L30" s="592"/>
      <c r="M30" s="592"/>
      <c r="N30" s="592"/>
      <c r="O30" s="592"/>
      <c r="P30" s="593"/>
      <c r="Q30" s="420"/>
      <c r="R30" s="407"/>
      <c r="S30" s="407"/>
      <c r="T30" s="423"/>
      <c r="U30" s="640"/>
      <c r="V30" s="640"/>
      <c r="W30" s="640"/>
      <c r="X30" s="640"/>
      <c r="Y30" s="640"/>
      <c r="Z30" s="640"/>
      <c r="AA30" s="407"/>
      <c r="AB30" s="407"/>
      <c r="AC30" s="407"/>
      <c r="AD30" s="421"/>
      <c r="AE30" s="406"/>
      <c r="AF30" s="406"/>
      <c r="AG30" s="406"/>
      <c r="AH30" s="406"/>
      <c r="AI30" s="406"/>
      <c r="AJ30" s="406"/>
      <c r="AK30" s="406"/>
      <c r="AL30" s="406"/>
      <c r="AM30" s="406"/>
      <c r="AN30" s="406"/>
      <c r="AO30" s="633"/>
      <c r="AP30" s="633"/>
      <c r="AQ30" s="633"/>
      <c r="AR30" s="633"/>
      <c r="AS30" s="633"/>
      <c r="AT30" s="633"/>
      <c r="AU30" s="406"/>
      <c r="AV30" s="406"/>
      <c r="AW30" s="412"/>
    </row>
    <row r="31" spans="1:49" x14ac:dyDescent="0.25">
      <c r="A31" s="591"/>
      <c r="B31" s="592"/>
      <c r="C31" s="592"/>
      <c r="D31" s="592"/>
      <c r="E31" s="594"/>
      <c r="F31" s="641"/>
      <c r="G31" s="641"/>
      <c r="H31" s="641"/>
      <c r="I31" s="641"/>
      <c r="J31" s="641"/>
      <c r="K31" s="641"/>
      <c r="L31" s="592"/>
      <c r="M31" s="592"/>
      <c r="N31" s="592"/>
      <c r="O31" s="592"/>
      <c r="P31" s="593"/>
      <c r="Q31" s="420"/>
      <c r="R31" s="407"/>
      <c r="S31" s="407"/>
      <c r="T31" s="423"/>
      <c r="U31" s="640" t="s">
        <v>684</v>
      </c>
      <c r="V31" s="640"/>
      <c r="W31" s="640"/>
      <c r="X31" s="640"/>
      <c r="Y31" s="640"/>
      <c r="Z31" s="640"/>
      <c r="AA31" s="407"/>
      <c r="AB31" s="407"/>
      <c r="AC31" s="407"/>
      <c r="AD31" s="421"/>
      <c r="AE31" s="406"/>
      <c r="AF31" s="406"/>
      <c r="AG31" s="406"/>
      <c r="AH31" s="406"/>
      <c r="AI31" s="406"/>
      <c r="AJ31" s="406"/>
      <c r="AK31" s="406"/>
      <c r="AL31" s="406"/>
      <c r="AM31" s="406"/>
      <c r="AN31" s="406"/>
      <c r="AO31" s="633" t="s">
        <v>678</v>
      </c>
      <c r="AP31" s="633"/>
      <c r="AQ31" s="633"/>
      <c r="AR31" s="633"/>
      <c r="AS31" s="633"/>
      <c r="AT31" s="633"/>
      <c r="AU31" s="406"/>
      <c r="AV31" s="406"/>
      <c r="AW31" s="412"/>
    </row>
    <row r="32" spans="1:49" x14ac:dyDescent="0.25">
      <c r="A32" s="591"/>
      <c r="B32" s="592"/>
      <c r="C32" s="592"/>
      <c r="D32" s="592"/>
      <c r="E32" s="592"/>
      <c r="F32" s="641" t="s">
        <v>691</v>
      </c>
      <c r="G32" s="641"/>
      <c r="H32" s="641"/>
      <c r="I32" s="641"/>
      <c r="J32" s="641"/>
      <c r="K32" s="641"/>
      <c r="L32" s="592"/>
      <c r="M32" s="592"/>
      <c r="N32" s="592"/>
      <c r="O32" s="592"/>
      <c r="P32" s="593"/>
      <c r="Q32" s="420"/>
      <c r="R32" s="407"/>
      <c r="S32" s="407"/>
      <c r="T32" s="423"/>
      <c r="U32" s="640"/>
      <c r="V32" s="640"/>
      <c r="W32" s="640"/>
      <c r="X32" s="640"/>
      <c r="Y32" s="640"/>
      <c r="Z32" s="640"/>
      <c r="AA32" s="407"/>
      <c r="AB32" s="407"/>
      <c r="AC32" s="407"/>
      <c r="AD32" s="421"/>
      <c r="AE32" s="406"/>
      <c r="AF32" s="406"/>
      <c r="AG32" s="406"/>
      <c r="AH32" s="406"/>
      <c r="AI32" s="406"/>
      <c r="AJ32" s="406"/>
      <c r="AK32" s="406"/>
      <c r="AL32" s="406"/>
      <c r="AM32" s="406"/>
      <c r="AN32" s="406"/>
      <c r="AO32" s="633"/>
      <c r="AP32" s="633"/>
      <c r="AQ32" s="633"/>
      <c r="AR32" s="633"/>
      <c r="AS32" s="633"/>
      <c r="AT32" s="633"/>
      <c r="AU32" s="406"/>
      <c r="AV32" s="406"/>
      <c r="AW32" s="412"/>
    </row>
    <row r="33" spans="1:49" x14ac:dyDescent="0.25">
      <c r="A33" s="591"/>
      <c r="B33" s="592"/>
      <c r="C33" s="592"/>
      <c r="D33" s="592"/>
      <c r="E33" s="592"/>
      <c r="F33" s="641"/>
      <c r="G33" s="641"/>
      <c r="H33" s="641"/>
      <c r="I33" s="641"/>
      <c r="J33" s="641"/>
      <c r="K33" s="641"/>
      <c r="L33" s="592"/>
      <c r="M33" s="592"/>
      <c r="N33" s="592"/>
      <c r="O33" s="592"/>
      <c r="P33" s="593"/>
      <c r="Q33" s="420"/>
      <c r="R33" s="407"/>
      <c r="S33" s="407"/>
      <c r="T33" s="407"/>
      <c r="U33" s="640" t="s">
        <v>680</v>
      </c>
      <c r="V33" s="640"/>
      <c r="W33" s="640"/>
      <c r="X33" s="640"/>
      <c r="Y33" s="640"/>
      <c r="Z33" s="640"/>
      <c r="AA33" s="407"/>
      <c r="AB33" s="407"/>
      <c r="AC33" s="407"/>
      <c r="AD33" s="421"/>
      <c r="AE33" s="406"/>
      <c r="AF33" s="406"/>
      <c r="AG33" s="406"/>
      <c r="AH33" s="406"/>
      <c r="AI33" s="406"/>
      <c r="AJ33" s="406"/>
      <c r="AK33" s="406"/>
      <c r="AL33" s="406"/>
      <c r="AM33" s="406"/>
      <c r="AN33" s="406"/>
      <c r="AO33" s="634"/>
      <c r="AP33" s="635"/>
      <c r="AQ33" s="635"/>
      <c r="AR33" s="635"/>
      <c r="AS33" s="635"/>
      <c r="AT33" s="636"/>
      <c r="AU33" s="406"/>
      <c r="AV33" s="406"/>
      <c r="AW33" s="412"/>
    </row>
    <row r="34" spans="1:49" x14ac:dyDescent="0.25">
      <c r="A34" s="591"/>
      <c r="B34" s="592"/>
      <c r="C34" s="592"/>
      <c r="D34" s="592"/>
      <c r="E34" s="592"/>
      <c r="F34" s="641" t="s">
        <v>692</v>
      </c>
      <c r="G34" s="641"/>
      <c r="H34" s="641"/>
      <c r="I34" s="641"/>
      <c r="J34" s="641"/>
      <c r="K34" s="641"/>
      <c r="L34" s="592"/>
      <c r="M34" s="592"/>
      <c r="N34" s="592"/>
      <c r="O34" s="592"/>
      <c r="P34" s="593"/>
      <c r="Q34" s="420"/>
      <c r="R34" s="407"/>
      <c r="S34" s="407"/>
      <c r="T34" s="407"/>
      <c r="U34" s="640"/>
      <c r="V34" s="640"/>
      <c r="W34" s="640"/>
      <c r="X34" s="640"/>
      <c r="Y34" s="640"/>
      <c r="Z34" s="640"/>
      <c r="AA34" s="407"/>
      <c r="AB34" s="407"/>
      <c r="AC34" s="407"/>
      <c r="AD34" s="421"/>
      <c r="AE34" s="406"/>
      <c r="AF34" s="406"/>
      <c r="AG34" s="406"/>
      <c r="AH34" s="406"/>
      <c r="AI34" s="406"/>
      <c r="AJ34" s="406"/>
      <c r="AK34" s="406"/>
      <c r="AL34" s="406"/>
      <c r="AM34" s="406"/>
      <c r="AN34" s="406"/>
      <c r="AO34" s="637"/>
      <c r="AP34" s="638"/>
      <c r="AQ34" s="638"/>
      <c r="AR34" s="638"/>
      <c r="AS34" s="638"/>
      <c r="AT34" s="639"/>
      <c r="AU34" s="406"/>
      <c r="AV34" s="406"/>
      <c r="AW34" s="412"/>
    </row>
    <row r="35" spans="1:49" x14ac:dyDescent="0.25">
      <c r="A35" s="591"/>
      <c r="B35" s="592"/>
      <c r="C35" s="592"/>
      <c r="D35" s="592"/>
      <c r="E35" s="592"/>
      <c r="F35" s="641"/>
      <c r="G35" s="641"/>
      <c r="H35" s="641"/>
      <c r="I35" s="641"/>
      <c r="J35" s="641"/>
      <c r="K35" s="641"/>
      <c r="L35" s="592"/>
      <c r="M35" s="592"/>
      <c r="N35" s="592"/>
      <c r="O35" s="592"/>
      <c r="P35" s="593"/>
      <c r="Q35" s="420"/>
      <c r="R35" s="407"/>
      <c r="S35" s="407"/>
      <c r="T35" s="407"/>
      <c r="U35" s="426"/>
      <c r="V35" s="426"/>
      <c r="W35" s="426"/>
      <c r="X35" s="426"/>
      <c r="Y35" s="426"/>
      <c r="Z35" s="426"/>
      <c r="AA35" s="407"/>
      <c r="AB35" s="407"/>
      <c r="AC35" s="407"/>
      <c r="AD35" s="421"/>
      <c r="AE35" s="406"/>
      <c r="AF35" s="406"/>
      <c r="AG35" s="406"/>
      <c r="AH35" s="406"/>
      <c r="AI35" s="406"/>
      <c r="AJ35" s="406"/>
      <c r="AK35" s="406"/>
      <c r="AL35" s="406"/>
      <c r="AM35" s="406"/>
      <c r="AN35" s="406"/>
      <c r="AO35" s="406"/>
      <c r="AP35" s="406"/>
      <c r="AQ35" s="406"/>
      <c r="AR35" s="406"/>
      <c r="AS35" s="406"/>
      <c r="AT35" s="406"/>
      <c r="AU35" s="406"/>
      <c r="AV35" s="406"/>
      <c r="AW35" s="412"/>
    </row>
    <row r="36" spans="1:49" ht="15.75" customHeight="1" x14ac:dyDescent="0.25">
      <c r="A36" s="591"/>
      <c r="B36" s="592"/>
      <c r="C36" s="592"/>
      <c r="D36" s="592"/>
      <c r="E36" s="592"/>
      <c r="F36" s="621" t="s">
        <v>679</v>
      </c>
      <c r="G36" s="622"/>
      <c r="H36" s="622"/>
      <c r="I36" s="622"/>
      <c r="J36" s="622"/>
      <c r="K36" s="623"/>
      <c r="L36" s="592"/>
      <c r="M36" s="592"/>
      <c r="N36" s="592"/>
      <c r="O36" s="592"/>
      <c r="P36" s="593"/>
      <c r="Q36" s="420"/>
      <c r="R36" s="407"/>
      <c r="S36" s="407"/>
      <c r="T36" s="407"/>
      <c r="U36" s="407"/>
      <c r="V36" s="407"/>
      <c r="W36" s="407"/>
      <c r="X36" s="407"/>
      <c r="Y36" s="407"/>
      <c r="Z36" s="407"/>
      <c r="AA36" s="407"/>
      <c r="AB36" s="407"/>
      <c r="AC36" s="407"/>
      <c r="AD36" s="421"/>
      <c r="AE36" s="406"/>
      <c r="AF36" s="406"/>
      <c r="AG36" s="406"/>
      <c r="AH36" s="406"/>
      <c r="AI36" s="406"/>
      <c r="AJ36" s="406"/>
      <c r="AK36" s="406"/>
      <c r="AL36" s="406"/>
      <c r="AM36" s="406"/>
      <c r="AN36" s="406"/>
      <c r="AO36" s="406"/>
      <c r="AP36" s="406"/>
      <c r="AQ36" s="406"/>
      <c r="AR36" s="406"/>
      <c r="AS36" s="406"/>
      <c r="AT36" s="406"/>
      <c r="AU36" s="406"/>
      <c r="AV36" s="406"/>
      <c r="AW36" s="412"/>
    </row>
    <row r="37" spans="1:49" ht="15.75" customHeight="1" x14ac:dyDescent="0.25">
      <c r="A37" s="591"/>
      <c r="B37" s="592"/>
      <c r="C37" s="592"/>
      <c r="D37" s="592"/>
      <c r="E37" s="592"/>
      <c r="F37" s="624"/>
      <c r="G37" s="625"/>
      <c r="H37" s="625"/>
      <c r="I37" s="625"/>
      <c r="J37" s="625"/>
      <c r="K37" s="626"/>
      <c r="L37" s="592"/>
      <c r="M37" s="592"/>
      <c r="N37" s="592"/>
      <c r="O37" s="592"/>
      <c r="P37" s="593"/>
      <c r="Q37" s="420"/>
      <c r="R37" s="407"/>
      <c r="S37" s="407"/>
      <c r="T37" s="407"/>
      <c r="U37" s="407"/>
      <c r="V37" s="407"/>
      <c r="W37" s="407"/>
      <c r="X37" s="407"/>
      <c r="Y37" s="407"/>
      <c r="Z37" s="407"/>
      <c r="AA37" s="407"/>
      <c r="AB37" s="407"/>
      <c r="AC37" s="407"/>
      <c r="AD37" s="421"/>
      <c r="AE37" s="406"/>
      <c r="AF37" s="406"/>
      <c r="AG37" s="406"/>
      <c r="AH37" s="406"/>
      <c r="AI37" s="406"/>
      <c r="AJ37" s="406"/>
      <c r="AK37" s="406"/>
      <c r="AL37" s="406"/>
      <c r="AM37" s="406"/>
      <c r="AN37" s="406"/>
      <c r="AO37" s="406"/>
      <c r="AP37" s="406"/>
      <c r="AQ37" s="406"/>
      <c r="AR37" s="406"/>
      <c r="AS37" s="406"/>
      <c r="AT37" s="406"/>
      <c r="AU37" s="406"/>
      <c r="AV37" s="406"/>
      <c r="AW37" s="412"/>
    </row>
    <row r="38" spans="1:49" ht="18" customHeight="1" x14ac:dyDescent="0.25">
      <c r="A38" s="591"/>
      <c r="B38" s="592"/>
      <c r="C38" s="592"/>
      <c r="D38" s="592"/>
      <c r="E38" s="592"/>
      <c r="F38" s="627" t="s">
        <v>689</v>
      </c>
      <c r="G38" s="628"/>
      <c r="H38" s="628"/>
      <c r="I38" s="628"/>
      <c r="J38" s="628"/>
      <c r="K38" s="629"/>
      <c r="L38" s="592"/>
      <c r="M38" s="592"/>
      <c r="N38" s="592"/>
      <c r="O38" s="592"/>
      <c r="P38" s="593"/>
      <c r="Q38" s="420"/>
      <c r="R38" s="407"/>
      <c r="S38" s="407"/>
      <c r="T38" s="407"/>
      <c r="U38" s="407"/>
      <c r="V38" s="407"/>
      <c r="W38" s="407"/>
      <c r="X38" s="407"/>
      <c r="Y38" s="407"/>
      <c r="Z38" s="407"/>
      <c r="AA38" s="407"/>
      <c r="AB38" s="407"/>
      <c r="AC38" s="407"/>
      <c r="AD38" s="421"/>
      <c r="AE38" s="406"/>
      <c r="AF38" s="406"/>
      <c r="AG38" s="406"/>
      <c r="AH38" s="406"/>
      <c r="AI38" s="406"/>
      <c r="AJ38" s="406"/>
      <c r="AK38" s="406"/>
      <c r="AL38" s="406"/>
      <c r="AM38" s="406"/>
      <c r="AN38" s="406"/>
      <c r="AO38" s="406"/>
      <c r="AP38" s="406"/>
      <c r="AQ38" s="406"/>
      <c r="AR38" s="406"/>
      <c r="AS38" s="406"/>
      <c r="AT38" s="406"/>
      <c r="AU38" s="406"/>
      <c r="AV38" s="406"/>
      <c r="AW38" s="412"/>
    </row>
    <row r="39" spans="1:49" x14ac:dyDescent="0.25">
      <c r="A39" s="591"/>
      <c r="B39" s="592"/>
      <c r="C39" s="592"/>
      <c r="D39" s="592"/>
      <c r="E39" s="592"/>
      <c r="F39" s="630"/>
      <c r="G39" s="631"/>
      <c r="H39" s="631"/>
      <c r="I39" s="631"/>
      <c r="J39" s="631"/>
      <c r="K39" s="632"/>
      <c r="L39" s="592"/>
      <c r="M39" s="592"/>
      <c r="N39" s="592"/>
      <c r="O39" s="592"/>
      <c r="P39" s="593"/>
      <c r="Q39" s="420"/>
      <c r="R39" s="407"/>
      <c r="S39" s="407"/>
      <c r="T39" s="407"/>
      <c r="U39" s="407"/>
      <c r="V39" s="407"/>
      <c r="W39" s="407"/>
      <c r="X39" s="407"/>
      <c r="Y39" s="407"/>
      <c r="Z39" s="407"/>
      <c r="AA39" s="407"/>
      <c r="AB39" s="407"/>
      <c r="AC39" s="407"/>
      <c r="AD39" s="421"/>
      <c r="AE39" s="406"/>
      <c r="AF39" s="406"/>
      <c r="AG39" s="406"/>
      <c r="AH39" s="406"/>
      <c r="AI39" s="406"/>
      <c r="AJ39" s="406"/>
      <c r="AK39" s="406"/>
      <c r="AL39" s="406"/>
      <c r="AM39" s="406"/>
      <c r="AN39" s="406"/>
      <c r="AO39" s="406"/>
      <c r="AP39" s="406"/>
      <c r="AQ39" s="406"/>
      <c r="AR39" s="406"/>
      <c r="AS39" s="406"/>
      <c r="AT39" s="406"/>
      <c r="AU39" s="406"/>
      <c r="AV39" s="406"/>
      <c r="AW39" s="412"/>
    </row>
    <row r="40" spans="1:49" x14ac:dyDescent="0.25">
      <c r="A40" s="591"/>
      <c r="B40" s="592"/>
      <c r="C40" s="592"/>
      <c r="D40" s="592"/>
      <c r="E40" s="592"/>
      <c r="F40" s="621" t="s">
        <v>690</v>
      </c>
      <c r="G40" s="622"/>
      <c r="H40" s="622"/>
      <c r="I40" s="622"/>
      <c r="J40" s="622"/>
      <c r="K40" s="623"/>
      <c r="L40" s="592"/>
      <c r="M40" s="592"/>
      <c r="N40" s="592"/>
      <c r="O40" s="592"/>
      <c r="P40" s="593"/>
      <c r="Q40" s="420"/>
      <c r="R40" s="407"/>
      <c r="S40" s="407"/>
      <c r="T40" s="407"/>
      <c r="U40" s="407"/>
      <c r="V40" s="407"/>
      <c r="W40" s="407"/>
      <c r="X40" s="407"/>
      <c r="Y40" s="407"/>
      <c r="Z40" s="407"/>
      <c r="AA40" s="407"/>
      <c r="AB40" s="407"/>
      <c r="AC40" s="407"/>
      <c r="AD40" s="421"/>
      <c r="AE40" s="406"/>
      <c r="AF40" s="406"/>
      <c r="AG40" s="406"/>
      <c r="AH40" s="406"/>
      <c r="AI40" s="406"/>
      <c r="AJ40" s="406"/>
      <c r="AK40" s="406"/>
      <c r="AL40" s="406"/>
      <c r="AM40" s="406"/>
      <c r="AN40" s="406"/>
      <c r="AO40" s="406"/>
      <c r="AP40" s="406"/>
      <c r="AQ40" s="406"/>
      <c r="AR40" s="406"/>
      <c r="AS40" s="406"/>
      <c r="AT40" s="406"/>
      <c r="AU40" s="406"/>
      <c r="AV40" s="406"/>
      <c r="AW40" s="412"/>
    </row>
    <row r="41" spans="1:49" x14ac:dyDescent="0.25">
      <c r="A41" s="591"/>
      <c r="B41" s="592"/>
      <c r="C41" s="592"/>
      <c r="D41" s="592"/>
      <c r="E41" s="592"/>
      <c r="F41" s="624"/>
      <c r="G41" s="625"/>
      <c r="H41" s="625"/>
      <c r="I41" s="625"/>
      <c r="J41" s="625"/>
      <c r="K41" s="626"/>
      <c r="L41" s="592"/>
      <c r="M41" s="592"/>
      <c r="N41" s="592"/>
      <c r="O41" s="592"/>
      <c r="P41" s="593"/>
      <c r="Q41" s="420"/>
      <c r="R41" s="407"/>
      <c r="S41" s="407"/>
      <c r="T41" s="407"/>
      <c r="U41" s="407"/>
      <c r="V41" s="407"/>
      <c r="W41" s="407"/>
      <c r="X41" s="407"/>
      <c r="Y41" s="407"/>
      <c r="Z41" s="407"/>
      <c r="AA41" s="407"/>
      <c r="AB41" s="407"/>
      <c r="AC41" s="407"/>
      <c r="AD41" s="421"/>
      <c r="AE41" s="406"/>
      <c r="AF41" s="406"/>
      <c r="AG41" s="406"/>
      <c r="AH41" s="406"/>
      <c r="AI41" s="406"/>
      <c r="AJ41" s="406"/>
      <c r="AK41" s="406"/>
      <c r="AL41" s="406"/>
      <c r="AM41" s="406"/>
      <c r="AN41" s="406"/>
      <c r="AO41" s="406"/>
      <c r="AP41" s="406"/>
      <c r="AQ41" s="406"/>
      <c r="AR41" s="406"/>
      <c r="AS41" s="406"/>
      <c r="AT41" s="406"/>
      <c r="AU41" s="406"/>
      <c r="AV41" s="406"/>
      <c r="AW41" s="412"/>
    </row>
    <row r="42" spans="1:49" x14ac:dyDescent="0.25">
      <c r="A42" s="591"/>
      <c r="B42" s="592"/>
      <c r="C42" s="592"/>
      <c r="D42" s="592"/>
      <c r="E42" s="592"/>
      <c r="F42" s="592"/>
      <c r="G42" s="592"/>
      <c r="H42" s="592"/>
      <c r="I42" s="592"/>
      <c r="J42" s="592"/>
      <c r="K42" s="592"/>
      <c r="L42" s="592"/>
      <c r="M42" s="592"/>
      <c r="N42" s="592"/>
      <c r="O42" s="592"/>
      <c r="P42" s="593"/>
      <c r="Q42" s="420"/>
      <c r="R42" s="407"/>
      <c r="S42" s="407"/>
      <c r="T42" s="407"/>
      <c r="U42" s="407"/>
      <c r="V42" s="407"/>
      <c r="W42" s="407"/>
      <c r="X42" s="407"/>
      <c r="Y42" s="407"/>
      <c r="Z42" s="407"/>
      <c r="AA42" s="407"/>
      <c r="AB42" s="407"/>
      <c r="AC42" s="407"/>
      <c r="AD42" s="421"/>
      <c r="AE42" s="406"/>
      <c r="AF42" s="406"/>
      <c r="AG42" s="406"/>
      <c r="AH42" s="406"/>
      <c r="AI42" s="406"/>
      <c r="AJ42" s="406"/>
      <c r="AK42" s="406"/>
      <c r="AL42" s="406"/>
      <c r="AM42" s="406"/>
      <c r="AN42" s="406"/>
      <c r="AO42" s="406"/>
      <c r="AP42" s="406"/>
      <c r="AQ42" s="406"/>
      <c r="AR42" s="406"/>
      <c r="AS42" s="406"/>
      <c r="AT42" s="406"/>
      <c r="AU42" s="406"/>
      <c r="AV42" s="406"/>
      <c r="AW42" s="412"/>
    </row>
    <row r="43" spans="1:49" x14ac:dyDescent="0.25">
      <c r="A43" s="591"/>
      <c r="B43" s="592"/>
      <c r="C43" s="592"/>
      <c r="D43" s="592"/>
      <c r="E43" s="592"/>
      <c r="F43" s="592"/>
      <c r="G43" s="592"/>
      <c r="H43" s="592"/>
      <c r="I43" s="592"/>
      <c r="J43" s="592"/>
      <c r="K43" s="592"/>
      <c r="L43" s="592"/>
      <c r="M43" s="592"/>
      <c r="N43" s="592"/>
      <c r="O43" s="592"/>
      <c r="P43" s="593"/>
      <c r="Q43" s="420"/>
      <c r="R43" s="407"/>
      <c r="S43" s="407"/>
      <c r="T43" s="407"/>
      <c r="U43" s="407"/>
      <c r="V43" s="407"/>
      <c r="W43" s="407"/>
      <c r="X43" s="407"/>
      <c r="Y43" s="407"/>
      <c r="Z43" s="407"/>
      <c r="AA43" s="407"/>
      <c r="AB43" s="407"/>
      <c r="AC43" s="407"/>
      <c r="AD43" s="421"/>
      <c r="AE43" s="406"/>
      <c r="AF43" s="406"/>
      <c r="AG43" s="406"/>
      <c r="AH43" s="406"/>
      <c r="AI43" s="406"/>
      <c r="AJ43" s="406"/>
      <c r="AK43" s="406"/>
      <c r="AL43" s="406"/>
      <c r="AM43" s="406"/>
      <c r="AN43" s="406"/>
      <c r="AO43" s="406"/>
      <c r="AP43" s="406"/>
      <c r="AQ43" s="406"/>
      <c r="AR43" s="406"/>
      <c r="AS43" s="406"/>
      <c r="AT43" s="406"/>
      <c r="AU43" s="406"/>
      <c r="AV43" s="406"/>
      <c r="AW43" s="412"/>
    </row>
    <row r="44" spans="1:49" x14ac:dyDescent="0.25">
      <c r="A44" s="591"/>
      <c r="B44" s="592"/>
      <c r="C44" s="592"/>
      <c r="D44" s="592"/>
      <c r="E44" s="592"/>
      <c r="F44" s="592"/>
      <c r="G44" s="592"/>
      <c r="H44" s="592"/>
      <c r="I44" s="592"/>
      <c r="J44" s="592"/>
      <c r="K44" s="592"/>
      <c r="L44" s="592"/>
      <c r="M44" s="592"/>
      <c r="N44" s="592"/>
      <c r="O44" s="592"/>
      <c r="P44" s="593"/>
      <c r="Q44" s="420"/>
      <c r="R44" s="407"/>
      <c r="S44" s="407"/>
      <c r="T44" s="407"/>
      <c r="U44" s="407"/>
      <c r="V44" s="407"/>
      <c r="W44" s="407"/>
      <c r="X44" s="407"/>
      <c r="Y44" s="407"/>
      <c r="Z44" s="407"/>
      <c r="AA44" s="407"/>
      <c r="AB44" s="407"/>
      <c r="AC44" s="407"/>
      <c r="AD44" s="421"/>
      <c r="AE44" s="406"/>
      <c r="AF44" s="406"/>
      <c r="AG44" s="406"/>
      <c r="AH44" s="406"/>
      <c r="AI44" s="406"/>
      <c r="AJ44" s="406"/>
      <c r="AK44" s="406"/>
      <c r="AL44" s="406"/>
      <c r="AM44" s="406"/>
      <c r="AN44" s="406"/>
      <c r="AO44" s="406"/>
      <c r="AP44" s="406"/>
      <c r="AQ44" s="406"/>
      <c r="AR44" s="406"/>
      <c r="AS44" s="406"/>
      <c r="AT44" s="406"/>
      <c r="AU44" s="406"/>
      <c r="AV44" s="406"/>
      <c r="AW44" s="412"/>
    </row>
    <row r="45" spans="1:49" x14ac:dyDescent="0.25">
      <c r="A45" s="591"/>
      <c r="B45" s="592"/>
      <c r="C45" s="592"/>
      <c r="D45" s="592"/>
      <c r="E45" s="592"/>
      <c r="F45" s="592"/>
      <c r="G45" s="592"/>
      <c r="H45" s="592"/>
      <c r="I45" s="592"/>
      <c r="J45" s="592"/>
      <c r="K45" s="592"/>
      <c r="L45" s="592"/>
      <c r="M45" s="592"/>
      <c r="N45" s="592"/>
      <c r="O45" s="592"/>
      <c r="P45" s="593"/>
      <c r="Q45" s="420"/>
      <c r="R45" s="407"/>
      <c r="S45" s="407"/>
      <c r="T45" s="407"/>
      <c r="U45" s="407"/>
      <c r="V45" s="407"/>
      <c r="W45" s="407"/>
      <c r="X45" s="407"/>
      <c r="Y45" s="407"/>
      <c r="Z45" s="407"/>
      <c r="AA45" s="407"/>
      <c r="AB45" s="407"/>
      <c r="AC45" s="407"/>
      <c r="AD45" s="421"/>
      <c r="AE45" s="406"/>
      <c r="AF45" s="406"/>
      <c r="AG45" s="406"/>
      <c r="AH45" s="406"/>
      <c r="AI45" s="406"/>
      <c r="AJ45" s="406"/>
      <c r="AK45" s="406"/>
      <c r="AL45" s="406"/>
      <c r="AM45" s="406"/>
      <c r="AN45" s="406"/>
      <c r="AO45" s="406"/>
      <c r="AP45" s="406"/>
      <c r="AQ45" s="406"/>
      <c r="AR45" s="406"/>
      <c r="AS45" s="406"/>
      <c r="AT45" s="406"/>
      <c r="AU45" s="406"/>
      <c r="AV45" s="406"/>
      <c r="AW45" s="412"/>
    </row>
    <row r="46" spans="1:49" ht="15.75" thickBot="1" x14ac:dyDescent="0.3">
      <c r="A46" s="595"/>
      <c r="B46" s="596"/>
      <c r="C46" s="596"/>
      <c r="D46" s="596"/>
      <c r="E46" s="596"/>
      <c r="F46" s="596"/>
      <c r="G46" s="596"/>
      <c r="H46" s="596"/>
      <c r="I46" s="596"/>
      <c r="J46" s="596"/>
      <c r="K46" s="596"/>
      <c r="L46" s="596"/>
      <c r="M46" s="596"/>
      <c r="N46" s="596"/>
      <c r="O46" s="596"/>
      <c r="P46" s="597"/>
      <c r="Q46" s="420"/>
      <c r="R46" s="407"/>
      <c r="S46" s="407"/>
      <c r="T46" s="407"/>
      <c r="U46" s="407"/>
      <c r="V46" s="407"/>
      <c r="W46" s="407"/>
      <c r="X46" s="407"/>
      <c r="Y46" s="407"/>
      <c r="Z46" s="407"/>
      <c r="AA46" s="407"/>
      <c r="AB46" s="407"/>
      <c r="AC46" s="407"/>
      <c r="AD46" s="421"/>
      <c r="AE46" s="415"/>
      <c r="AF46" s="415"/>
      <c r="AG46" s="415"/>
      <c r="AH46" s="415"/>
      <c r="AI46" s="415"/>
      <c r="AJ46" s="415"/>
      <c r="AK46" s="415"/>
      <c r="AL46" s="415"/>
      <c r="AM46" s="415"/>
      <c r="AN46" s="415"/>
      <c r="AO46" s="415"/>
      <c r="AP46" s="415"/>
      <c r="AQ46" s="415"/>
      <c r="AR46" s="415"/>
      <c r="AS46" s="415"/>
      <c r="AT46" s="415"/>
      <c r="AU46" s="415"/>
      <c r="AV46" s="415"/>
      <c r="AW46" s="416"/>
    </row>
    <row r="47" spans="1:49" x14ac:dyDescent="0.25">
      <c r="A47" s="598"/>
      <c r="B47" s="598"/>
      <c r="C47" s="598"/>
      <c r="D47" s="598"/>
      <c r="E47" s="598"/>
      <c r="F47" s="598"/>
      <c r="G47" s="598"/>
      <c r="H47" s="598"/>
      <c r="I47" s="598"/>
      <c r="J47" s="598"/>
      <c r="K47" s="598"/>
      <c r="L47" s="598"/>
      <c r="M47" s="598"/>
      <c r="N47" s="598"/>
      <c r="O47" s="598"/>
      <c r="P47" s="598"/>
    </row>
  </sheetData>
  <mergeCells count="21">
    <mergeCell ref="B16:O20"/>
    <mergeCell ref="F26:K27"/>
    <mergeCell ref="F28:K29"/>
    <mergeCell ref="F30:K31"/>
    <mergeCell ref="F32:K33"/>
    <mergeCell ref="H8:AS12"/>
    <mergeCell ref="F36:K37"/>
    <mergeCell ref="F38:K39"/>
    <mergeCell ref="F40:K41"/>
    <mergeCell ref="AO27:AT28"/>
    <mergeCell ref="AO29:AT30"/>
    <mergeCell ref="AO31:AT32"/>
    <mergeCell ref="AO33:AT34"/>
    <mergeCell ref="U31:Z32"/>
    <mergeCell ref="U33:Z34"/>
    <mergeCell ref="F34:K35"/>
    <mergeCell ref="AH16:AW24"/>
    <mergeCell ref="U25:Z25"/>
    <mergeCell ref="Q16:AD20"/>
    <mergeCell ref="U27:Z28"/>
    <mergeCell ref="U29:Z30"/>
  </mergeCells>
  <hyperlinks>
    <hyperlink ref="F26:K27" location="'2.1.1 التخفيف'!A1" display="2.1.1 البيانات الاساسية: لتخفيف" xr:uid="{5DA52AA9-6B8D-476A-B93A-CA18F1C4DD75}"/>
    <hyperlink ref="F28:K29" location="'2.1.1 التكيف'!A1" display="2.1.1 البيانات الاساسية: التكيف" xr:uid="{1066D325-104B-4B3D-B695-97038EB3C0A9}"/>
    <hyperlink ref="F30:K31" location="'2.1.1 تدقيق النوع'!A1" display="2.1.1 البيانات الاساسية: تدقيق النوع" xr:uid="{4FC9B722-FF6F-4EF8-AE89-226C3433563E}"/>
    <hyperlink ref="F32:K33" location="'ARA 2.2.2.1.4; Scope 2; I-C'!A1" display="2.2.4.2 (Scope 2; 1-C) " xr:uid="{F5A3B660-FDDE-4B7E-B16A-1B5F058D84B7}"/>
    <hyperlink ref="F34:K35" location="'ARA 2.2.2.1.4. Scope 2; 1-B'!A1" display="2.2.4.2 (Scope 2; 1-B)" xr:uid="{FA02BFD5-76B8-45E5-8F48-0B4A303C0678}"/>
    <hyperlink ref="U27:Z28" location="'3.2 مراجع المشاريع'!A1" display="3.2 مراجع المشاريع في المنشورات الوطنية" xr:uid="{71B0DCCF-91A1-49EE-B74A-80A42F8E28AD}"/>
    <hyperlink ref="U29:Z30" location="'3.2 LoA Template'!A1" display="3.2 المتطلبات البيانية الأساسية" xr:uid="{44C58780-5902-4A16-95EE-2A40F1FFDC84}"/>
    <hyperlink ref="U31:Z32" location="'3.2 InfoSheets'!A1" display="3.2 InfoSheets نموذج" xr:uid="{2E2C2C24-E241-4B28-9D7F-2EBDC4C433FD}"/>
    <hyperlink ref="U33:Z34" location="'3.3 Actions Development  '!A1" display="3.3 ورشة عمل: تطوير الإجراءات" xr:uid="{F91DF7A6-E1D8-4C52-B997-098EF6DA19B2}"/>
    <hyperlink ref="AO27:AT28" location="'3.5 (CS 1)'!A1" display="حالة دراسية: بلدية عيون" xr:uid="{D9A5D738-246B-467D-83EB-20247BCD9C05}"/>
    <hyperlink ref="AO29:AT30" location="'3.5 (CS 2)'!A1" display="حالة دراسية: بلدية دير علا" xr:uid="{49A89B03-F26B-427A-A1B7-EB6A5C736EBF}"/>
    <hyperlink ref="AO31:AT32" location="'3.5 (CS 3)'!A1" display="حالة دراسية: بلدية بصيرا" xr:uid="{8985344E-B024-4587-95B5-70F867A2DA62}"/>
    <hyperlink ref="F36:K37" location="'ورشة عمل (WS) 2.7'!A1" display="2.7 ورشة عمل: تطوير خط الأساس" xr:uid="{B48696A8-9E8E-487C-B430-DFF938419AC4}"/>
    <hyperlink ref="F38:K39" location="'WS Part I &amp; II'!A1" display="2.7 نشاط ورشة العمل (Part I &amp; II)" xr:uid="{E1798EDB-B806-41B3-91BD-9F15C9EA1A07}"/>
    <hyperlink ref="F40:K41" location="'WS Part III'!A1" display="2.7 نشاط ورشة العمل (Part III)" xr:uid="{174A07EB-30E8-4480-8872-A0458E077ED3}"/>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EC0FA-637A-4B45-B472-FE9A534F8277}">
  <sheetPr codeName="Sheet6">
    <tabColor theme="9" tint="0.39997558519241921"/>
  </sheetPr>
  <dimension ref="A1:G38"/>
  <sheetViews>
    <sheetView view="pageBreakPreview" zoomScale="60" zoomScaleNormal="70" workbookViewId="0"/>
  </sheetViews>
  <sheetFormatPr defaultRowHeight="15" x14ac:dyDescent="0.25"/>
  <cols>
    <col min="1" max="1" width="26.42578125" customWidth="1"/>
    <col min="2" max="2" width="71.42578125" customWidth="1"/>
    <col min="3" max="3" width="13.7109375" customWidth="1"/>
    <col min="4" max="4" width="15.28515625" customWidth="1"/>
    <col min="5" max="5" width="13.7109375" customWidth="1"/>
    <col min="6" max="6" width="52.42578125" customWidth="1"/>
    <col min="7" max="7" width="9.140625" style="402"/>
  </cols>
  <sheetData>
    <row r="1" spans="1:7" ht="18.75" x14ac:dyDescent="0.3">
      <c r="A1" s="409" t="s">
        <v>628</v>
      </c>
    </row>
    <row r="5" spans="1:7" ht="15.75" thickBot="1" x14ac:dyDescent="0.3"/>
    <row r="6" spans="1:7" ht="60.75" thickBot="1" x14ac:dyDescent="0.3">
      <c r="A6" s="362" t="s">
        <v>623</v>
      </c>
      <c r="B6" s="400" t="s">
        <v>622</v>
      </c>
      <c r="C6" s="363" t="s">
        <v>621</v>
      </c>
      <c r="D6" s="363" t="s">
        <v>620</v>
      </c>
      <c r="E6" s="363" t="s">
        <v>619</v>
      </c>
      <c r="F6" s="364" t="s">
        <v>618</v>
      </c>
    </row>
    <row r="7" spans="1:7" ht="15.75" thickBot="1" x14ac:dyDescent="0.3">
      <c r="A7" s="873" t="s">
        <v>626</v>
      </c>
      <c r="B7" s="343"/>
      <c r="C7" s="343"/>
      <c r="D7" s="343"/>
      <c r="E7" s="343"/>
      <c r="F7" s="365"/>
    </row>
    <row r="8" spans="1:7" ht="75.75" customHeight="1" thickBot="1" x14ac:dyDescent="0.3">
      <c r="A8" s="871"/>
      <c r="B8" s="344"/>
      <c r="C8" s="344"/>
      <c r="D8" s="344"/>
      <c r="E8" s="344"/>
      <c r="F8" s="366"/>
      <c r="G8" s="403"/>
    </row>
    <row r="9" spans="1:7" ht="33.75" customHeight="1" thickBot="1" x14ac:dyDescent="0.3">
      <c r="A9" s="871"/>
      <c r="B9" s="343"/>
      <c r="C9" s="343"/>
      <c r="D9" s="343"/>
      <c r="E9" s="343"/>
      <c r="F9" s="365"/>
      <c r="G9" s="401"/>
    </row>
    <row r="10" spans="1:7" ht="83.25" customHeight="1" thickBot="1" x14ac:dyDescent="0.3">
      <c r="A10" s="871"/>
      <c r="B10" s="344"/>
      <c r="C10" s="344"/>
      <c r="D10" s="344"/>
      <c r="E10" s="344"/>
      <c r="F10" s="366"/>
      <c r="G10" s="401"/>
    </row>
    <row r="11" spans="1:7" ht="15.75" customHeight="1" thickBot="1" x14ac:dyDescent="0.3">
      <c r="A11" s="871"/>
      <c r="B11" s="343"/>
      <c r="C11" s="343"/>
      <c r="D11" s="343"/>
      <c r="E11" s="343"/>
      <c r="F11" s="365"/>
      <c r="G11" s="401"/>
    </row>
    <row r="12" spans="1:7" ht="44.25" customHeight="1" thickBot="1" x14ac:dyDescent="0.3">
      <c r="A12" s="872"/>
      <c r="B12" s="367"/>
      <c r="C12" s="367"/>
      <c r="D12" s="367"/>
      <c r="E12" s="367"/>
      <c r="F12" s="368"/>
      <c r="G12" s="401"/>
    </row>
    <row r="13" spans="1:7" ht="30.75" customHeight="1" thickBot="1" x14ac:dyDescent="0.3">
      <c r="A13" s="870" t="s">
        <v>625</v>
      </c>
      <c r="B13" s="343"/>
      <c r="C13" s="343"/>
      <c r="D13" s="343"/>
      <c r="E13" s="343"/>
      <c r="F13" s="365"/>
      <c r="G13" s="401"/>
    </row>
    <row r="14" spans="1:7" ht="15.75" customHeight="1" thickBot="1" x14ac:dyDescent="0.3">
      <c r="A14" s="871"/>
      <c r="B14" s="344"/>
      <c r="C14" s="344"/>
      <c r="D14" s="344"/>
      <c r="E14" s="344"/>
      <c r="F14" s="366"/>
    </row>
    <row r="15" spans="1:7" ht="15.75" customHeight="1" thickBot="1" x14ac:dyDescent="0.3">
      <c r="A15" s="871"/>
      <c r="B15" s="343"/>
      <c r="C15" s="343"/>
      <c r="D15" s="343"/>
      <c r="E15" s="343"/>
      <c r="F15" s="365"/>
    </row>
    <row r="16" spans="1:7" ht="15.75" customHeight="1" thickBot="1" x14ac:dyDescent="0.3">
      <c r="A16" s="871"/>
      <c r="B16" s="344"/>
      <c r="C16" s="344"/>
      <c r="D16" s="344"/>
      <c r="E16" s="344"/>
      <c r="F16" s="366"/>
    </row>
    <row r="17" spans="1:6" ht="15.75" customHeight="1" thickBot="1" x14ac:dyDescent="0.3">
      <c r="A17" s="871"/>
      <c r="B17" s="343"/>
      <c r="C17" s="343"/>
      <c r="D17" s="343"/>
      <c r="E17" s="343"/>
      <c r="F17" s="365"/>
    </row>
    <row r="18" spans="1:6" ht="15.75" customHeight="1" thickBot="1" x14ac:dyDescent="0.3">
      <c r="A18" s="872"/>
      <c r="B18" s="367"/>
      <c r="C18" s="367"/>
      <c r="D18" s="367"/>
      <c r="E18" s="367"/>
      <c r="F18" s="368"/>
    </row>
    <row r="19" spans="1:6" ht="15.75" customHeight="1" thickBot="1" x14ac:dyDescent="0.3">
      <c r="A19" s="867" t="s">
        <v>624</v>
      </c>
      <c r="B19" s="343"/>
      <c r="C19" s="343"/>
      <c r="D19" s="343"/>
      <c r="E19" s="343"/>
      <c r="F19" s="365"/>
    </row>
    <row r="20" spans="1:6" ht="15.75" customHeight="1" thickBot="1" x14ac:dyDescent="0.3">
      <c r="A20" s="868"/>
      <c r="B20" s="344"/>
      <c r="C20" s="344"/>
      <c r="D20" s="344"/>
      <c r="E20" s="344"/>
      <c r="F20" s="366"/>
    </row>
    <row r="21" spans="1:6" ht="15.75" thickBot="1" x14ac:dyDescent="0.3">
      <c r="A21" s="868"/>
      <c r="B21" s="343"/>
      <c r="C21" s="343"/>
      <c r="D21" s="343"/>
      <c r="E21" s="343"/>
      <c r="F21" s="365"/>
    </row>
    <row r="22" spans="1:6" ht="15.75" thickBot="1" x14ac:dyDescent="0.3">
      <c r="A22" s="868"/>
      <c r="B22" s="344"/>
      <c r="C22" s="344"/>
      <c r="D22" s="344"/>
      <c r="E22" s="344"/>
      <c r="F22" s="366"/>
    </row>
    <row r="23" spans="1:6" ht="15.75" thickBot="1" x14ac:dyDescent="0.3">
      <c r="A23" s="868"/>
      <c r="B23" s="343"/>
      <c r="C23" s="343"/>
      <c r="D23" s="343"/>
      <c r="E23" s="343"/>
      <c r="F23" s="365"/>
    </row>
    <row r="24" spans="1:6" ht="15.75" thickBot="1" x14ac:dyDescent="0.3">
      <c r="A24" s="869"/>
      <c r="B24" s="367"/>
      <c r="C24" s="367"/>
      <c r="D24" s="367"/>
      <c r="E24" s="367"/>
      <c r="F24" s="368"/>
    </row>
    <row r="25" spans="1:6" ht="15.75" thickBot="1" x14ac:dyDescent="0.3">
      <c r="A25" s="870" t="s">
        <v>627</v>
      </c>
      <c r="B25" s="343"/>
      <c r="C25" s="343"/>
      <c r="D25" s="343"/>
      <c r="E25" s="343"/>
      <c r="F25" s="365"/>
    </row>
    <row r="26" spans="1:6" ht="15.75" thickBot="1" x14ac:dyDescent="0.3">
      <c r="A26" s="871"/>
      <c r="B26" s="344"/>
      <c r="C26" s="344"/>
      <c r="D26" s="344"/>
      <c r="E26" s="344"/>
      <c r="F26" s="366"/>
    </row>
    <row r="27" spans="1:6" ht="30.75" customHeight="1" thickBot="1" x14ac:dyDescent="0.3">
      <c r="A27" s="871"/>
      <c r="B27" s="343"/>
      <c r="C27" s="343"/>
      <c r="D27" s="343"/>
      <c r="E27" s="343"/>
      <c r="F27" s="365"/>
    </row>
    <row r="28" spans="1:6" ht="15.75" customHeight="1" thickBot="1" x14ac:dyDescent="0.3">
      <c r="A28" s="871"/>
      <c r="B28" s="344"/>
      <c r="C28" s="344"/>
      <c r="D28" s="344"/>
      <c r="E28" s="344"/>
      <c r="F28" s="366"/>
    </row>
    <row r="29" spans="1:6" ht="15.75" customHeight="1" thickBot="1" x14ac:dyDescent="0.3">
      <c r="A29" s="872"/>
      <c r="B29" s="369"/>
      <c r="C29" s="369"/>
      <c r="D29" s="369"/>
      <c r="E29" s="369"/>
      <c r="F29" s="370"/>
    </row>
    <row r="30" spans="1:6" ht="15.75" customHeight="1" x14ac:dyDescent="0.25"/>
    <row r="31" spans="1:6" ht="15.75" customHeight="1" x14ac:dyDescent="0.25"/>
    <row r="38" ht="79.5" customHeight="1" x14ac:dyDescent="0.25"/>
  </sheetData>
  <sheetProtection algorithmName="SHA-512" hashValue="IwI/6qs8zKC6n7ei3WK7inptVbLf03gdhHnwPTF37p1owyxA4fzGBmShwtfVaAQeHWyK5uGYeEdoJLoNqgcgwQ==" saltValue="2RVdNMq5HqolAsq0hLtfOQ==" spinCount="100000" sheet="1" objects="1" scenarios="1"/>
  <mergeCells count="4">
    <mergeCell ref="A19:A24"/>
    <mergeCell ref="A25:A29"/>
    <mergeCell ref="A7:A12"/>
    <mergeCell ref="A13:A18"/>
  </mergeCells>
  <hyperlinks>
    <hyperlink ref="A1" location="HOME!A1" display="HOME" xr:uid="{7915AEE0-8235-4CA3-BDC9-33FD5F987EAA}"/>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66A64-4D36-4673-A6F8-1B103AB883A9}">
  <sheetPr codeName="Sheet9">
    <tabColor theme="9" tint="0.39997558519241921"/>
  </sheetPr>
  <dimension ref="A1:F57"/>
  <sheetViews>
    <sheetView view="pageBreakPreview" zoomScale="60" zoomScaleNormal="100" workbookViewId="0"/>
  </sheetViews>
  <sheetFormatPr defaultRowHeight="15" x14ac:dyDescent="0.25"/>
  <cols>
    <col min="1" max="1" width="10.85546875" customWidth="1"/>
    <col min="2" max="2" width="51.140625" customWidth="1"/>
    <col min="3" max="3" width="5.5703125" customWidth="1"/>
    <col min="4" max="4" width="6" customWidth="1"/>
    <col min="5" max="5" width="4.28515625" customWidth="1"/>
    <col min="6" max="6" width="11.85546875" customWidth="1"/>
  </cols>
  <sheetData>
    <row r="1" spans="1:6" ht="18.75" x14ac:dyDescent="0.3">
      <c r="A1" s="409" t="s">
        <v>628</v>
      </c>
    </row>
    <row r="2" spans="1:6" ht="15.75" thickBot="1" x14ac:dyDescent="0.3"/>
    <row r="3" spans="1:6" ht="20.25" customHeight="1" x14ac:dyDescent="0.25">
      <c r="B3" s="880" t="s">
        <v>436</v>
      </c>
      <c r="C3" s="881"/>
      <c r="D3" s="881"/>
      <c r="E3" s="881"/>
      <c r="F3" s="882"/>
    </row>
    <row r="4" spans="1:6" ht="47.25" customHeight="1" x14ac:dyDescent="0.25">
      <c r="B4" s="883" t="s">
        <v>437</v>
      </c>
      <c r="C4" s="884"/>
      <c r="D4" s="884"/>
      <c r="E4" s="884"/>
      <c r="F4" s="885"/>
    </row>
    <row r="5" spans="1:6" ht="18.75" thickBot="1" x14ac:dyDescent="0.3">
      <c r="B5" s="886" t="s">
        <v>438</v>
      </c>
      <c r="C5" s="887"/>
      <c r="D5" s="887"/>
      <c r="E5" s="887"/>
      <c r="F5" s="888"/>
    </row>
    <row r="6" spans="1:6" ht="29.25" customHeight="1" thickBot="1" x14ac:dyDescent="0.3">
      <c r="B6" s="371" t="s">
        <v>439</v>
      </c>
      <c r="C6" s="372" t="s">
        <v>440</v>
      </c>
      <c r="D6" s="372" t="s">
        <v>441</v>
      </c>
      <c r="E6" s="372" t="s">
        <v>442</v>
      </c>
      <c r="F6" s="372" t="s">
        <v>443</v>
      </c>
    </row>
    <row r="7" spans="1:6" ht="33" customHeight="1" thickBot="1" x14ac:dyDescent="0.3">
      <c r="B7" s="376" t="s">
        <v>444</v>
      </c>
      <c r="C7" s="373"/>
      <c r="D7" s="373"/>
      <c r="E7" s="373"/>
      <c r="F7" s="373"/>
    </row>
    <row r="8" spans="1:6" ht="42.75" customHeight="1" thickBot="1" x14ac:dyDescent="0.3">
      <c r="B8" s="376" t="s">
        <v>445</v>
      </c>
      <c r="C8" s="373"/>
      <c r="D8" s="373"/>
      <c r="E8" s="373"/>
      <c r="F8" s="373"/>
    </row>
    <row r="9" spans="1:6" ht="36.75" customHeight="1" thickBot="1" x14ac:dyDescent="0.3">
      <c r="B9" s="376" t="s">
        <v>446</v>
      </c>
      <c r="C9" s="373"/>
      <c r="D9" s="373"/>
      <c r="E9" s="373"/>
      <c r="F9" s="373"/>
    </row>
    <row r="10" spans="1:6" ht="60" customHeight="1" thickBot="1" x14ac:dyDescent="0.3">
      <c r="B10" s="376" t="s">
        <v>447</v>
      </c>
      <c r="C10" s="373"/>
      <c r="D10" s="373"/>
      <c r="E10" s="373"/>
      <c r="F10" s="373"/>
    </row>
    <row r="11" spans="1:6" ht="40.5" customHeight="1" thickBot="1" x14ac:dyDescent="0.3">
      <c r="B11" s="376" t="s">
        <v>448</v>
      </c>
      <c r="C11" s="373"/>
      <c r="D11" s="373"/>
      <c r="E11" s="373"/>
      <c r="F11" s="373"/>
    </row>
    <row r="12" spans="1:6" ht="62.25" customHeight="1" thickBot="1" x14ac:dyDescent="0.3">
      <c r="B12" s="376" t="s">
        <v>449</v>
      </c>
      <c r="C12" s="373"/>
      <c r="D12" s="373"/>
      <c r="E12" s="373"/>
      <c r="F12" s="373"/>
    </row>
    <row r="13" spans="1:6" ht="44.25" customHeight="1" thickBot="1" x14ac:dyDescent="0.3">
      <c r="B13" s="376" t="s">
        <v>450</v>
      </c>
      <c r="C13" s="373"/>
      <c r="D13" s="373"/>
      <c r="E13" s="373"/>
      <c r="F13" s="373"/>
    </row>
    <row r="14" spans="1:6" ht="55.5" customHeight="1" thickBot="1" x14ac:dyDescent="0.3">
      <c r="B14" s="377" t="s">
        <v>451</v>
      </c>
      <c r="C14" s="373"/>
      <c r="D14" s="373"/>
      <c r="E14" s="373"/>
      <c r="F14" s="373"/>
    </row>
    <row r="15" spans="1:6" ht="60.75" customHeight="1" thickBot="1" x14ac:dyDescent="0.3">
      <c r="B15" s="376" t="s">
        <v>452</v>
      </c>
      <c r="C15" s="373"/>
      <c r="D15" s="373"/>
      <c r="E15" s="373"/>
      <c r="F15" s="373"/>
    </row>
    <row r="16" spans="1:6" ht="41.25" customHeight="1" thickBot="1" x14ac:dyDescent="0.3">
      <c r="B16" s="376" t="s">
        <v>453</v>
      </c>
      <c r="C16" s="373"/>
      <c r="D16" s="373"/>
      <c r="E16" s="373"/>
      <c r="F16" s="373"/>
    </row>
    <row r="17" spans="2:6" ht="21" thickBot="1" x14ac:dyDescent="0.3">
      <c r="B17" s="377" t="s">
        <v>454</v>
      </c>
      <c r="C17" s="373"/>
      <c r="D17" s="373"/>
      <c r="E17" s="373"/>
      <c r="F17" s="373"/>
    </row>
    <row r="18" spans="2:6" ht="40.5" customHeight="1" x14ac:dyDescent="0.25">
      <c r="B18" s="889" t="s">
        <v>455</v>
      </c>
      <c r="C18" s="890"/>
      <c r="D18" s="890"/>
      <c r="E18" s="890"/>
      <c r="F18" s="891"/>
    </row>
    <row r="19" spans="2:6" ht="72" customHeight="1" thickBot="1" x14ac:dyDescent="0.3">
      <c r="B19" s="892" t="s">
        <v>456</v>
      </c>
      <c r="C19" s="893"/>
      <c r="D19" s="893"/>
      <c r="E19" s="893"/>
      <c r="F19" s="894"/>
    </row>
    <row r="20" spans="2:6" ht="54.75" thickBot="1" x14ac:dyDescent="0.3">
      <c r="B20" s="371" t="s">
        <v>439</v>
      </c>
      <c r="C20" s="372" t="s">
        <v>440</v>
      </c>
      <c r="D20" s="372" t="s">
        <v>441</v>
      </c>
      <c r="E20" s="372" t="s">
        <v>442</v>
      </c>
      <c r="F20" s="372" t="s">
        <v>443</v>
      </c>
    </row>
    <row r="21" spans="2:6" ht="21" thickBot="1" x14ac:dyDescent="0.3">
      <c r="B21" s="377" t="s">
        <v>457</v>
      </c>
      <c r="C21" s="373"/>
      <c r="D21" s="373"/>
      <c r="E21" s="373"/>
      <c r="F21" s="373"/>
    </row>
    <row r="22" spans="2:6" ht="36.75" thickBot="1" x14ac:dyDescent="0.3">
      <c r="B22" s="376" t="s">
        <v>458</v>
      </c>
      <c r="C22" s="373"/>
      <c r="D22" s="373"/>
      <c r="E22" s="373"/>
      <c r="F22" s="373"/>
    </row>
    <row r="23" spans="2:6" ht="21" thickBot="1" x14ac:dyDescent="0.3">
      <c r="B23" s="376" t="s">
        <v>459</v>
      </c>
      <c r="C23" s="373"/>
      <c r="D23" s="373"/>
      <c r="E23" s="373"/>
      <c r="F23" s="373"/>
    </row>
    <row r="24" spans="2:6" ht="36.75" thickBot="1" x14ac:dyDescent="0.3">
      <c r="B24" s="377" t="s">
        <v>460</v>
      </c>
      <c r="C24" s="373"/>
      <c r="D24" s="373"/>
      <c r="E24" s="373"/>
      <c r="F24" s="373"/>
    </row>
    <row r="25" spans="2:6" ht="21" thickBot="1" x14ac:dyDescent="0.3">
      <c r="B25" s="377" t="s">
        <v>461</v>
      </c>
      <c r="C25" s="373"/>
      <c r="D25" s="373"/>
      <c r="E25" s="373"/>
      <c r="F25" s="373"/>
    </row>
    <row r="26" spans="2:6" ht="18" x14ac:dyDescent="0.25">
      <c r="B26" s="378" t="s">
        <v>462</v>
      </c>
      <c r="C26" s="874"/>
      <c r="D26" s="874"/>
      <c r="E26" s="874"/>
      <c r="F26" s="877"/>
    </row>
    <row r="27" spans="2:6" ht="18" x14ac:dyDescent="0.25">
      <c r="B27" s="379" t="s">
        <v>463</v>
      </c>
      <c r="C27" s="875"/>
      <c r="D27" s="875"/>
      <c r="E27" s="875"/>
      <c r="F27" s="878"/>
    </row>
    <row r="28" spans="2:6" ht="18.75" thickBot="1" x14ac:dyDescent="0.3">
      <c r="B28" s="380"/>
      <c r="C28" s="876"/>
      <c r="D28" s="876"/>
      <c r="E28" s="876"/>
      <c r="F28" s="879"/>
    </row>
    <row r="29" spans="2:6" ht="36.75" thickBot="1" x14ac:dyDescent="0.3">
      <c r="B29" s="377" t="s">
        <v>464</v>
      </c>
      <c r="C29" s="373"/>
      <c r="D29" s="373"/>
      <c r="E29" s="373"/>
      <c r="F29" s="373"/>
    </row>
    <row r="30" spans="2:6" ht="21.75" customHeight="1" thickBot="1" x14ac:dyDescent="0.3">
      <c r="B30" s="377" t="s">
        <v>465</v>
      </c>
      <c r="C30" s="373"/>
      <c r="D30" s="373"/>
      <c r="E30" s="373"/>
      <c r="F30" s="373"/>
    </row>
    <row r="31" spans="2:6" ht="36.75" thickBot="1" x14ac:dyDescent="0.3">
      <c r="B31" s="377" t="s">
        <v>466</v>
      </c>
      <c r="C31" s="373"/>
      <c r="D31" s="373"/>
      <c r="E31" s="373"/>
      <c r="F31" s="373"/>
    </row>
    <row r="32" spans="2:6" ht="18" x14ac:dyDescent="0.25">
      <c r="B32" s="378" t="s">
        <v>467</v>
      </c>
      <c r="C32" s="874"/>
      <c r="D32" s="874"/>
      <c r="E32" s="874"/>
      <c r="F32" s="877"/>
    </row>
    <row r="33" spans="2:6" ht="18.75" thickBot="1" x14ac:dyDescent="0.3">
      <c r="B33" s="381" t="s">
        <v>468</v>
      </c>
      <c r="C33" s="876"/>
      <c r="D33" s="876"/>
      <c r="E33" s="876"/>
      <c r="F33" s="879"/>
    </row>
    <row r="34" spans="2:6" ht="40.5" customHeight="1" x14ac:dyDescent="0.25">
      <c r="B34" s="899" t="s">
        <v>469</v>
      </c>
      <c r="C34" s="900"/>
      <c r="D34" s="900"/>
      <c r="E34" s="900"/>
      <c r="F34" s="901"/>
    </row>
    <row r="35" spans="2:6" ht="36" customHeight="1" x14ac:dyDescent="0.25">
      <c r="B35" s="883" t="s">
        <v>470</v>
      </c>
      <c r="C35" s="884"/>
      <c r="D35" s="884"/>
      <c r="E35" s="884"/>
      <c r="F35" s="885"/>
    </row>
    <row r="36" spans="2:6" ht="18.75" thickBot="1" x14ac:dyDescent="0.3">
      <c r="B36" s="886" t="s">
        <v>471</v>
      </c>
      <c r="C36" s="887"/>
      <c r="D36" s="887"/>
      <c r="E36" s="887"/>
      <c r="F36" s="888"/>
    </row>
    <row r="37" spans="2:6" ht="54.75" thickBot="1" x14ac:dyDescent="0.3">
      <c r="B37" s="371" t="s">
        <v>439</v>
      </c>
      <c r="C37" s="372" t="s">
        <v>440</v>
      </c>
      <c r="D37" s="372" t="s">
        <v>441</v>
      </c>
      <c r="E37" s="372" t="s">
        <v>442</v>
      </c>
      <c r="F37" s="372" t="s">
        <v>443</v>
      </c>
    </row>
    <row r="38" spans="2:6" ht="18" x14ac:dyDescent="0.25">
      <c r="B38" s="378" t="s">
        <v>472</v>
      </c>
      <c r="C38" s="895"/>
      <c r="D38" s="895"/>
      <c r="E38" s="895"/>
      <c r="F38" s="897"/>
    </row>
    <row r="39" spans="2:6" ht="18.75" thickBot="1" x14ac:dyDescent="0.3">
      <c r="B39" s="381" t="s">
        <v>473</v>
      </c>
      <c r="C39" s="896"/>
      <c r="D39" s="896"/>
      <c r="E39" s="896"/>
      <c r="F39" s="898"/>
    </row>
    <row r="40" spans="2:6" ht="36.75" thickBot="1" x14ac:dyDescent="0.3">
      <c r="B40" s="374" t="s">
        <v>474</v>
      </c>
      <c r="C40" s="375"/>
      <c r="D40" s="375"/>
      <c r="E40" s="375"/>
      <c r="F40" s="375"/>
    </row>
    <row r="41" spans="2:6" ht="18.75" thickBot="1" x14ac:dyDescent="0.3">
      <c r="B41" s="374" t="s">
        <v>475</v>
      </c>
      <c r="C41" s="375"/>
      <c r="D41" s="375"/>
      <c r="E41" s="375"/>
      <c r="F41" s="375"/>
    </row>
    <row r="42" spans="2:6" ht="15.75" customHeight="1" thickBot="1" x14ac:dyDescent="0.3">
      <c r="B42" s="374" t="s">
        <v>476</v>
      </c>
      <c r="C42" s="375"/>
      <c r="D42" s="375"/>
      <c r="E42" s="375"/>
      <c r="F42" s="375"/>
    </row>
    <row r="43" spans="2:6" ht="18" x14ac:dyDescent="0.25">
      <c r="B43" s="378" t="s">
        <v>477</v>
      </c>
      <c r="C43" s="895"/>
      <c r="D43" s="895"/>
      <c r="E43" s="895"/>
      <c r="F43" s="897"/>
    </row>
    <row r="44" spans="2:6" ht="15.75" customHeight="1" thickBot="1" x14ac:dyDescent="0.3">
      <c r="B44" s="381" t="s">
        <v>478</v>
      </c>
      <c r="C44" s="896"/>
      <c r="D44" s="896"/>
      <c r="E44" s="896"/>
      <c r="F44" s="898"/>
    </row>
    <row r="45" spans="2:6" ht="40.5" customHeight="1" x14ac:dyDescent="0.25">
      <c r="B45" s="899" t="s">
        <v>479</v>
      </c>
      <c r="C45" s="900"/>
      <c r="D45" s="900"/>
      <c r="E45" s="900"/>
      <c r="F45" s="901"/>
    </row>
    <row r="46" spans="2:6" ht="54" customHeight="1" thickBot="1" x14ac:dyDescent="0.3">
      <c r="B46" s="886" t="s">
        <v>480</v>
      </c>
      <c r="C46" s="887"/>
      <c r="D46" s="887"/>
      <c r="E46" s="887"/>
      <c r="F46" s="888"/>
    </row>
    <row r="47" spans="2:6" ht="54.75" thickBot="1" x14ac:dyDescent="0.3">
      <c r="B47" s="371" t="s">
        <v>439</v>
      </c>
      <c r="C47" s="372" t="s">
        <v>440</v>
      </c>
      <c r="D47" s="372" t="s">
        <v>441</v>
      </c>
      <c r="E47" s="372" t="s">
        <v>442</v>
      </c>
      <c r="F47" s="372" t="s">
        <v>443</v>
      </c>
    </row>
    <row r="48" spans="2:6" ht="18.75" thickBot="1" x14ac:dyDescent="0.3">
      <c r="B48" s="382" t="s">
        <v>481</v>
      </c>
      <c r="C48" s="375"/>
      <c r="D48" s="375"/>
      <c r="E48" s="375"/>
      <c r="F48" s="375"/>
    </row>
    <row r="49" spans="2:6" ht="36.75" thickBot="1" x14ac:dyDescent="0.3">
      <c r="B49" s="383" t="s">
        <v>482</v>
      </c>
      <c r="C49" s="375"/>
      <c r="D49" s="375"/>
      <c r="E49" s="375"/>
      <c r="F49" s="375"/>
    </row>
    <row r="50" spans="2:6" ht="18" x14ac:dyDescent="0.25">
      <c r="B50" s="384" t="s">
        <v>483</v>
      </c>
      <c r="C50" s="895"/>
      <c r="D50" s="895"/>
      <c r="E50" s="895"/>
      <c r="F50" s="897"/>
    </row>
    <row r="51" spans="2:6" ht="18.75" thickBot="1" x14ac:dyDescent="0.3">
      <c r="B51" s="385" t="s">
        <v>484</v>
      </c>
      <c r="C51" s="896"/>
      <c r="D51" s="896"/>
      <c r="E51" s="896"/>
      <c r="F51" s="898"/>
    </row>
    <row r="52" spans="2:6" ht="18" x14ac:dyDescent="0.25">
      <c r="B52" s="384" t="s">
        <v>485</v>
      </c>
      <c r="C52" s="895"/>
      <c r="D52" s="895"/>
      <c r="E52" s="895"/>
      <c r="F52" s="897"/>
    </row>
    <row r="53" spans="2:6" ht="18.75" thickBot="1" x14ac:dyDescent="0.3">
      <c r="B53" s="385" t="s">
        <v>486</v>
      </c>
      <c r="C53" s="896"/>
      <c r="D53" s="896"/>
      <c r="E53" s="896"/>
      <c r="F53" s="898"/>
    </row>
    <row r="54" spans="2:6" ht="18" x14ac:dyDescent="0.25">
      <c r="B54" s="384" t="s">
        <v>487</v>
      </c>
      <c r="C54" s="895"/>
      <c r="D54" s="895"/>
      <c r="E54" s="895"/>
      <c r="F54" s="897"/>
    </row>
    <row r="55" spans="2:6" ht="18.75" thickBot="1" x14ac:dyDescent="0.3">
      <c r="B55" s="385" t="s">
        <v>488</v>
      </c>
      <c r="C55" s="896"/>
      <c r="D55" s="896"/>
      <c r="E55" s="896"/>
      <c r="F55" s="898"/>
    </row>
    <row r="56" spans="2:6" ht="18" x14ac:dyDescent="0.25">
      <c r="B56" s="384" t="s">
        <v>489</v>
      </c>
      <c r="C56" s="895"/>
      <c r="D56" s="895"/>
      <c r="E56" s="895"/>
      <c r="F56" s="897"/>
    </row>
    <row r="57" spans="2:6" ht="18.75" thickBot="1" x14ac:dyDescent="0.3">
      <c r="B57" s="385" t="s">
        <v>490</v>
      </c>
      <c r="C57" s="896"/>
      <c r="D57" s="896"/>
      <c r="E57" s="896"/>
      <c r="F57" s="898"/>
    </row>
  </sheetData>
  <sheetProtection algorithmName="SHA-512" hashValue="v+WpaDg0URYlyWN3q2KenjPWvGjYphIxbv7Flb17wAw9tn21tKbmtL5WchT6JMGn+2UvrTfIV2T1JwiIeDOXnA==" saltValue="x8AZPXgDfRJoQk8WlYRMbw==" spinCount="100000" sheet="1" objects="1" scenarios="1"/>
  <mergeCells count="42">
    <mergeCell ref="C56:C57"/>
    <mergeCell ref="D56:D57"/>
    <mergeCell ref="E56:E57"/>
    <mergeCell ref="F56:F57"/>
    <mergeCell ref="C52:C53"/>
    <mergeCell ref="D52:D53"/>
    <mergeCell ref="E52:E53"/>
    <mergeCell ref="F52:F53"/>
    <mergeCell ref="C54:C55"/>
    <mergeCell ref="D54:D55"/>
    <mergeCell ref="E54:E55"/>
    <mergeCell ref="F54:F55"/>
    <mergeCell ref="B45:F45"/>
    <mergeCell ref="B46:F46"/>
    <mergeCell ref="C50:C51"/>
    <mergeCell ref="D50:D51"/>
    <mergeCell ref="E50:E51"/>
    <mergeCell ref="F50:F51"/>
    <mergeCell ref="C43:C44"/>
    <mergeCell ref="D43:D44"/>
    <mergeCell ref="E43:E44"/>
    <mergeCell ref="F43:F44"/>
    <mergeCell ref="C32:C33"/>
    <mergeCell ref="D32:D33"/>
    <mergeCell ref="E32:E33"/>
    <mergeCell ref="F32:F33"/>
    <mergeCell ref="B34:F34"/>
    <mergeCell ref="B35:F35"/>
    <mergeCell ref="B36:F36"/>
    <mergeCell ref="C38:C39"/>
    <mergeCell ref="D38:D39"/>
    <mergeCell ref="E38:E39"/>
    <mergeCell ref="F38:F39"/>
    <mergeCell ref="C26:C28"/>
    <mergeCell ref="D26:D28"/>
    <mergeCell ref="E26:E28"/>
    <mergeCell ref="F26:F28"/>
    <mergeCell ref="B3:F3"/>
    <mergeCell ref="B4:F4"/>
    <mergeCell ref="B5:F5"/>
    <mergeCell ref="B18:F18"/>
    <mergeCell ref="B19:F19"/>
  </mergeCells>
  <hyperlinks>
    <hyperlink ref="A1" location="HOME!A1" display="HOME" xr:uid="{B46A701C-6ECA-485B-BB95-15436B21D3D6}"/>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237DF-765B-43A1-9051-42477D7D458A}">
  <sheetPr codeName="Sheet10">
    <tabColor theme="1" tint="0.34998626667073579"/>
    <pageSetUpPr fitToPage="1"/>
  </sheetPr>
  <dimension ref="A1:D86"/>
  <sheetViews>
    <sheetView view="pageBreakPreview" zoomScale="90" zoomScaleNormal="100" zoomScaleSheetLayoutView="90" workbookViewId="0"/>
  </sheetViews>
  <sheetFormatPr defaultRowHeight="15" x14ac:dyDescent="0.25"/>
  <cols>
    <col min="2" max="2" width="7.85546875" customWidth="1"/>
    <col min="3" max="3" width="8.42578125" customWidth="1"/>
    <col min="4" max="4" width="112.28515625" customWidth="1"/>
  </cols>
  <sheetData>
    <row r="1" spans="1:4" ht="18.75" x14ac:dyDescent="0.3">
      <c r="A1" s="409" t="s">
        <v>628</v>
      </c>
    </row>
    <row r="2" spans="1:4" ht="75" customHeight="1" thickBot="1" x14ac:dyDescent="0.5">
      <c r="B2" s="902" t="s">
        <v>617</v>
      </c>
      <c r="C2" s="902"/>
      <c r="D2" s="902"/>
    </row>
    <row r="3" spans="1:4" ht="20.100000000000001" customHeight="1" x14ac:dyDescent="0.25">
      <c r="B3" s="903" t="s">
        <v>532</v>
      </c>
      <c r="C3" s="906" t="s">
        <v>533</v>
      </c>
      <c r="D3" s="394" t="s">
        <v>534</v>
      </c>
    </row>
    <row r="4" spans="1:4" ht="20.100000000000001" customHeight="1" x14ac:dyDescent="0.25">
      <c r="B4" s="904"/>
      <c r="C4" s="907"/>
      <c r="D4" s="394" t="s">
        <v>535</v>
      </c>
    </row>
    <row r="5" spans="1:4" ht="20.100000000000001" customHeight="1" x14ac:dyDescent="0.25">
      <c r="B5" s="904"/>
      <c r="C5" s="907"/>
      <c r="D5" s="394" t="s">
        <v>536</v>
      </c>
    </row>
    <row r="6" spans="1:4" ht="20.100000000000001" customHeight="1" x14ac:dyDescent="0.25">
      <c r="B6" s="904"/>
      <c r="C6" s="907"/>
      <c r="D6" s="394" t="s">
        <v>537</v>
      </c>
    </row>
    <row r="7" spans="1:4" ht="20.100000000000001" customHeight="1" x14ac:dyDescent="0.25">
      <c r="B7" s="904"/>
      <c r="C7" s="907"/>
      <c r="D7" s="394" t="s">
        <v>538</v>
      </c>
    </row>
    <row r="8" spans="1:4" ht="20.100000000000001" customHeight="1" thickBot="1" x14ac:dyDescent="0.3">
      <c r="B8" s="904"/>
      <c r="C8" s="908"/>
      <c r="D8" s="395" t="s">
        <v>539</v>
      </c>
    </row>
    <row r="9" spans="1:4" ht="20.100000000000001" customHeight="1" x14ac:dyDescent="0.25">
      <c r="B9" s="904"/>
      <c r="C9" s="906" t="s">
        <v>540</v>
      </c>
      <c r="D9" s="394" t="s">
        <v>541</v>
      </c>
    </row>
    <row r="10" spans="1:4" ht="20.100000000000001" customHeight="1" x14ac:dyDescent="0.25">
      <c r="B10" s="904"/>
      <c r="C10" s="907"/>
      <c r="D10" s="394" t="s">
        <v>542</v>
      </c>
    </row>
    <row r="11" spans="1:4" ht="20.100000000000001" customHeight="1" x14ac:dyDescent="0.25">
      <c r="B11" s="904"/>
      <c r="C11" s="907"/>
      <c r="D11" s="394" t="s">
        <v>543</v>
      </c>
    </row>
    <row r="12" spans="1:4" ht="20.100000000000001" customHeight="1" x14ac:dyDescent="0.25">
      <c r="B12" s="904"/>
      <c r="C12" s="907"/>
      <c r="D12" s="394" t="s">
        <v>544</v>
      </c>
    </row>
    <row r="13" spans="1:4" ht="20.100000000000001" customHeight="1" x14ac:dyDescent="0.25">
      <c r="B13" s="904"/>
      <c r="C13" s="907"/>
      <c r="D13" s="394" t="s">
        <v>545</v>
      </c>
    </row>
    <row r="14" spans="1:4" ht="20.100000000000001" customHeight="1" x14ac:dyDescent="0.25">
      <c r="B14" s="904"/>
      <c r="C14" s="907"/>
      <c r="D14" s="394" t="s">
        <v>546</v>
      </c>
    </row>
    <row r="15" spans="1:4" ht="20.100000000000001" customHeight="1" thickBot="1" x14ac:dyDescent="0.3">
      <c r="B15" s="905"/>
      <c r="C15" s="908"/>
      <c r="D15" s="395" t="s">
        <v>547</v>
      </c>
    </row>
    <row r="16" spans="1:4" ht="55.5" customHeight="1" x14ac:dyDescent="0.25">
      <c r="B16" s="903" t="s">
        <v>548</v>
      </c>
      <c r="C16" s="909" t="s">
        <v>549</v>
      </c>
      <c r="D16" s="396" t="s">
        <v>550</v>
      </c>
    </row>
    <row r="17" spans="2:4" ht="33" customHeight="1" x14ac:dyDescent="0.25">
      <c r="B17" s="904"/>
      <c r="C17" s="910"/>
      <c r="D17" s="396" t="s">
        <v>551</v>
      </c>
    </row>
    <row r="18" spans="2:4" ht="20.100000000000001" customHeight="1" x14ac:dyDescent="0.25">
      <c r="B18" s="904"/>
      <c r="C18" s="910"/>
      <c r="D18" s="396" t="s">
        <v>552</v>
      </c>
    </row>
    <row r="19" spans="2:4" ht="34.5" customHeight="1" thickBot="1" x14ac:dyDescent="0.3">
      <c r="B19" s="905"/>
      <c r="C19" s="911"/>
      <c r="D19" s="397" t="s">
        <v>553</v>
      </c>
    </row>
    <row r="20" spans="2:4" ht="20.100000000000001" customHeight="1" x14ac:dyDescent="0.25">
      <c r="B20" s="903" t="s">
        <v>554</v>
      </c>
      <c r="C20" s="906" t="s">
        <v>533</v>
      </c>
      <c r="D20" s="394" t="s">
        <v>555</v>
      </c>
    </row>
    <row r="21" spans="2:4" x14ac:dyDescent="0.25">
      <c r="B21" s="904"/>
      <c r="C21" s="907"/>
      <c r="D21" s="394" t="s">
        <v>556</v>
      </c>
    </row>
    <row r="22" spans="2:4" ht="20.100000000000001" customHeight="1" x14ac:dyDescent="0.25">
      <c r="B22" s="904"/>
      <c r="C22" s="907"/>
      <c r="D22" s="394" t="s">
        <v>557</v>
      </c>
    </row>
    <row r="23" spans="2:4" ht="20.100000000000001" customHeight="1" x14ac:dyDescent="0.25">
      <c r="B23" s="904"/>
      <c r="C23" s="907"/>
      <c r="D23" s="394" t="s">
        <v>558</v>
      </c>
    </row>
    <row r="24" spans="2:4" ht="20.100000000000001" customHeight="1" x14ac:dyDescent="0.25">
      <c r="B24" s="904"/>
      <c r="C24" s="907"/>
      <c r="D24" s="394" t="s">
        <v>559</v>
      </c>
    </row>
    <row r="25" spans="2:4" ht="20.100000000000001" customHeight="1" x14ac:dyDescent="0.25">
      <c r="B25" s="904"/>
      <c r="C25" s="907"/>
      <c r="D25" s="394" t="s">
        <v>560</v>
      </c>
    </row>
    <row r="26" spans="2:4" ht="20.100000000000001" customHeight="1" x14ac:dyDescent="0.25">
      <c r="B26" s="904"/>
      <c r="C26" s="907"/>
      <c r="D26" s="394" t="s">
        <v>561</v>
      </c>
    </row>
    <row r="27" spans="2:4" ht="20.100000000000001" customHeight="1" thickBot="1" x14ac:dyDescent="0.3">
      <c r="B27" s="904"/>
      <c r="C27" s="908"/>
      <c r="D27" s="395" t="s">
        <v>562</v>
      </c>
    </row>
    <row r="28" spans="2:4" ht="20.100000000000001" customHeight="1" x14ac:dyDescent="0.25">
      <c r="B28" s="904"/>
      <c r="C28" s="906" t="s">
        <v>540</v>
      </c>
      <c r="D28" s="394" t="s">
        <v>563</v>
      </c>
    </row>
    <row r="29" spans="2:4" ht="20.100000000000001" customHeight="1" x14ac:dyDescent="0.25">
      <c r="B29" s="904"/>
      <c r="C29" s="907"/>
      <c r="D29" s="398" t="s">
        <v>564</v>
      </c>
    </row>
    <row r="30" spans="2:4" ht="20.100000000000001" customHeight="1" x14ac:dyDescent="0.25">
      <c r="B30" s="904"/>
      <c r="C30" s="907"/>
      <c r="D30" s="398" t="s">
        <v>565</v>
      </c>
    </row>
    <row r="31" spans="2:4" ht="20.100000000000001" customHeight="1" x14ac:dyDescent="0.25">
      <c r="B31" s="904"/>
      <c r="C31" s="907"/>
      <c r="D31" s="398" t="s">
        <v>566</v>
      </c>
    </row>
    <row r="32" spans="2:4" ht="20.100000000000001" customHeight="1" x14ac:dyDescent="0.25">
      <c r="B32" s="904"/>
      <c r="C32" s="907"/>
      <c r="D32" s="394" t="s">
        <v>567</v>
      </c>
    </row>
    <row r="33" spans="2:4" ht="20.100000000000001" customHeight="1" x14ac:dyDescent="0.25">
      <c r="B33" s="904"/>
      <c r="C33" s="907"/>
      <c r="D33" s="394" t="s">
        <v>568</v>
      </c>
    </row>
    <row r="34" spans="2:4" x14ac:dyDescent="0.25">
      <c r="B34" s="904"/>
      <c r="C34" s="907"/>
      <c r="D34" s="394" t="s">
        <v>569</v>
      </c>
    </row>
    <row r="35" spans="2:4" ht="20.100000000000001" customHeight="1" thickBot="1" x14ac:dyDescent="0.3">
      <c r="B35" s="905"/>
      <c r="C35" s="908"/>
      <c r="D35" s="395" t="s">
        <v>570</v>
      </c>
    </row>
    <row r="36" spans="2:4" ht="20.100000000000001" customHeight="1" x14ac:dyDescent="0.25">
      <c r="B36" s="903" t="s">
        <v>571</v>
      </c>
      <c r="C36" s="912" t="s">
        <v>533</v>
      </c>
      <c r="D36" s="394" t="s">
        <v>572</v>
      </c>
    </row>
    <row r="37" spans="2:4" ht="20.100000000000001" customHeight="1" x14ac:dyDescent="0.25">
      <c r="B37" s="904"/>
      <c r="C37" s="913"/>
      <c r="D37" s="394" t="s">
        <v>573</v>
      </c>
    </row>
    <row r="38" spans="2:4" ht="20.100000000000001" customHeight="1" thickBot="1" x14ac:dyDescent="0.3">
      <c r="B38" s="904"/>
      <c r="C38" s="914"/>
      <c r="D38" s="395" t="s">
        <v>574</v>
      </c>
    </row>
    <row r="39" spans="2:4" ht="20.100000000000001" customHeight="1" x14ac:dyDescent="0.25">
      <c r="B39" s="904"/>
      <c r="C39" s="912" t="s">
        <v>540</v>
      </c>
      <c r="D39" s="394" t="s">
        <v>575</v>
      </c>
    </row>
    <row r="40" spans="2:4" ht="20.100000000000001" customHeight="1" x14ac:dyDescent="0.25">
      <c r="B40" s="904"/>
      <c r="C40" s="913"/>
      <c r="D40" s="394" t="s">
        <v>576</v>
      </c>
    </row>
    <row r="41" spans="2:4" ht="20.100000000000001" customHeight="1" x14ac:dyDescent="0.25">
      <c r="B41" s="904"/>
      <c r="C41" s="913"/>
      <c r="D41" s="394" t="s">
        <v>577</v>
      </c>
    </row>
    <row r="42" spans="2:4" ht="20.100000000000001" customHeight="1" x14ac:dyDescent="0.25">
      <c r="B42" s="904"/>
      <c r="C42" s="913"/>
      <c r="D42" s="394" t="s">
        <v>578</v>
      </c>
    </row>
    <row r="43" spans="2:4" ht="20.100000000000001" customHeight="1" x14ac:dyDescent="0.25">
      <c r="B43" s="904"/>
      <c r="C43" s="913"/>
      <c r="D43" s="394" t="s">
        <v>579</v>
      </c>
    </row>
    <row r="44" spans="2:4" ht="20.100000000000001" customHeight="1" x14ac:dyDescent="0.25">
      <c r="B44" s="904"/>
      <c r="C44" s="913"/>
      <c r="D44" s="394" t="s">
        <v>580</v>
      </c>
    </row>
    <row r="45" spans="2:4" ht="20.100000000000001" customHeight="1" x14ac:dyDescent="0.25">
      <c r="B45" s="904"/>
      <c r="C45" s="913"/>
      <c r="D45" s="394" t="s">
        <v>581</v>
      </c>
    </row>
    <row r="46" spans="2:4" ht="20.100000000000001" customHeight="1" x14ac:dyDescent="0.25">
      <c r="B46" s="904"/>
      <c r="C46" s="913"/>
      <c r="D46" s="394" t="s">
        <v>582</v>
      </c>
    </row>
    <row r="47" spans="2:4" ht="20.100000000000001" customHeight="1" x14ac:dyDescent="0.25">
      <c r="B47" s="904"/>
      <c r="C47" s="913"/>
      <c r="D47" s="394" t="s">
        <v>583</v>
      </c>
    </row>
    <row r="48" spans="2:4" ht="20.100000000000001" customHeight="1" x14ac:dyDescent="0.25">
      <c r="B48" s="904"/>
      <c r="C48" s="913"/>
      <c r="D48" s="394" t="s">
        <v>584</v>
      </c>
    </row>
    <row r="49" spans="2:4" ht="20.100000000000001" customHeight="1" x14ac:dyDescent="0.25">
      <c r="B49" s="904"/>
      <c r="C49" s="913"/>
      <c r="D49" s="394" t="s">
        <v>585</v>
      </c>
    </row>
    <row r="50" spans="2:4" x14ac:dyDescent="0.25">
      <c r="B50" s="904"/>
      <c r="C50" s="913"/>
      <c r="D50" s="394"/>
    </row>
    <row r="51" spans="2:4" ht="20.100000000000001" customHeight="1" x14ac:dyDescent="0.25">
      <c r="B51" s="904"/>
      <c r="C51" s="913"/>
      <c r="D51" s="394" t="s">
        <v>586</v>
      </c>
    </row>
    <row r="52" spans="2:4" ht="20.100000000000001" customHeight="1" x14ac:dyDescent="0.25">
      <c r="B52" s="904"/>
      <c r="C52" s="913"/>
      <c r="D52" s="394" t="s">
        <v>587</v>
      </c>
    </row>
    <row r="53" spans="2:4" ht="20.100000000000001" customHeight="1" x14ac:dyDescent="0.25">
      <c r="B53" s="904"/>
      <c r="C53" s="913"/>
      <c r="D53" s="394" t="s">
        <v>588</v>
      </c>
    </row>
    <row r="54" spans="2:4" ht="20.100000000000001" customHeight="1" x14ac:dyDescent="0.25">
      <c r="B54" s="904"/>
      <c r="C54" s="913"/>
      <c r="D54" s="394" t="s">
        <v>589</v>
      </c>
    </row>
    <row r="55" spans="2:4" ht="20.100000000000001" customHeight="1" x14ac:dyDescent="0.25">
      <c r="B55" s="904"/>
      <c r="C55" s="913"/>
      <c r="D55" s="394" t="s">
        <v>590</v>
      </c>
    </row>
    <row r="56" spans="2:4" ht="20.100000000000001" customHeight="1" x14ac:dyDescent="0.25">
      <c r="B56" s="904"/>
      <c r="C56" s="913"/>
      <c r="D56" s="394" t="s">
        <v>591</v>
      </c>
    </row>
    <row r="57" spans="2:4" ht="20.100000000000001" customHeight="1" x14ac:dyDescent="0.25">
      <c r="B57" s="904"/>
      <c r="C57" s="913"/>
      <c r="D57" s="394" t="s">
        <v>592</v>
      </c>
    </row>
    <row r="58" spans="2:4" x14ac:dyDescent="0.25">
      <c r="B58" s="904"/>
      <c r="C58" s="913"/>
      <c r="D58" s="394"/>
    </row>
    <row r="59" spans="2:4" ht="20.100000000000001" customHeight="1" x14ac:dyDescent="0.25">
      <c r="B59" s="904"/>
      <c r="C59" s="913"/>
      <c r="D59" s="394" t="s">
        <v>593</v>
      </c>
    </row>
    <row r="60" spans="2:4" ht="20.100000000000001" customHeight="1" x14ac:dyDescent="0.25">
      <c r="B60" s="904"/>
      <c r="C60" s="913"/>
      <c r="D60" s="394" t="s">
        <v>594</v>
      </c>
    </row>
    <row r="61" spans="2:4" ht="20.100000000000001" customHeight="1" x14ac:dyDescent="0.25">
      <c r="B61" s="904"/>
      <c r="C61" s="913"/>
      <c r="D61" s="394" t="s">
        <v>595</v>
      </c>
    </row>
    <row r="62" spans="2:4" ht="20.100000000000001" customHeight="1" x14ac:dyDescent="0.25">
      <c r="B62" s="904"/>
      <c r="C62" s="913"/>
      <c r="D62" s="394" t="s">
        <v>596</v>
      </c>
    </row>
    <row r="63" spans="2:4" x14ac:dyDescent="0.25">
      <c r="B63" s="904"/>
      <c r="C63" s="913"/>
      <c r="D63" s="394"/>
    </row>
    <row r="64" spans="2:4" ht="20.100000000000001" customHeight="1" x14ac:dyDescent="0.25">
      <c r="B64" s="904"/>
      <c r="C64" s="913"/>
      <c r="D64" s="394" t="s">
        <v>597</v>
      </c>
    </row>
    <row r="65" spans="2:4" ht="39" customHeight="1" x14ac:dyDescent="0.25">
      <c r="B65" s="904"/>
      <c r="C65" s="913"/>
      <c r="D65" s="394" t="s">
        <v>598</v>
      </c>
    </row>
    <row r="66" spans="2:4" ht="20.100000000000001" customHeight="1" x14ac:dyDescent="0.25">
      <c r="B66" s="904"/>
      <c r="C66" s="913"/>
      <c r="D66" s="394" t="s">
        <v>599</v>
      </c>
    </row>
    <row r="67" spans="2:4" ht="20.100000000000001" customHeight="1" x14ac:dyDescent="0.25">
      <c r="B67" s="904"/>
      <c r="C67" s="913"/>
      <c r="D67" s="394" t="s">
        <v>600</v>
      </c>
    </row>
    <row r="68" spans="2:4" ht="20.100000000000001" customHeight="1" x14ac:dyDescent="0.25">
      <c r="B68" s="904"/>
      <c r="C68" s="913"/>
      <c r="D68" s="394" t="s">
        <v>601</v>
      </c>
    </row>
    <row r="69" spans="2:4" x14ac:dyDescent="0.25">
      <c r="B69" s="904"/>
      <c r="C69" s="913"/>
      <c r="D69" s="394"/>
    </row>
    <row r="70" spans="2:4" ht="20.100000000000001" customHeight="1" x14ac:dyDescent="0.25">
      <c r="B70" s="904"/>
      <c r="C70" s="913"/>
      <c r="D70" s="394" t="s">
        <v>602</v>
      </c>
    </row>
    <row r="71" spans="2:4" ht="20.100000000000001" customHeight="1" x14ac:dyDescent="0.25">
      <c r="B71" s="904"/>
      <c r="C71" s="913"/>
      <c r="D71" s="394" t="s">
        <v>603</v>
      </c>
    </row>
    <row r="72" spans="2:4" ht="20.100000000000001" customHeight="1" x14ac:dyDescent="0.25">
      <c r="B72" s="904"/>
      <c r="C72" s="913"/>
      <c r="D72" s="394" t="s">
        <v>604</v>
      </c>
    </row>
    <row r="73" spans="2:4" ht="20.100000000000001" customHeight="1" x14ac:dyDescent="0.25">
      <c r="B73" s="904"/>
      <c r="C73" s="913"/>
      <c r="D73" s="394" t="s">
        <v>605</v>
      </c>
    </row>
    <row r="74" spans="2:4" ht="20.100000000000001" customHeight="1" x14ac:dyDescent="0.25">
      <c r="B74" s="904"/>
      <c r="C74" s="913"/>
      <c r="D74" s="394" t="s">
        <v>606</v>
      </c>
    </row>
    <row r="75" spans="2:4" ht="20.100000000000001" customHeight="1" x14ac:dyDescent="0.25">
      <c r="B75" s="904"/>
      <c r="C75" s="913"/>
      <c r="D75" s="394" t="s">
        <v>607</v>
      </c>
    </row>
    <row r="76" spans="2:4" ht="20.100000000000001" customHeight="1" x14ac:dyDescent="0.25">
      <c r="B76" s="904"/>
      <c r="C76" s="913"/>
      <c r="D76" s="394" t="s">
        <v>608</v>
      </c>
    </row>
    <row r="77" spans="2:4" ht="20.100000000000001" customHeight="1" x14ac:dyDescent="0.25">
      <c r="B77" s="904"/>
      <c r="C77" s="913"/>
      <c r="D77" s="394" t="s">
        <v>609</v>
      </c>
    </row>
    <row r="78" spans="2:4" ht="20.100000000000001" customHeight="1" x14ac:dyDescent="0.25">
      <c r="B78" s="904"/>
      <c r="C78" s="913"/>
      <c r="D78" s="394" t="s">
        <v>610</v>
      </c>
    </row>
    <row r="79" spans="2:4" ht="20.100000000000001" customHeight="1" x14ac:dyDescent="0.25">
      <c r="B79" s="904"/>
      <c r="C79" s="913"/>
      <c r="D79" s="394" t="s">
        <v>611</v>
      </c>
    </row>
    <row r="80" spans="2:4" ht="20.100000000000001" customHeight="1" x14ac:dyDescent="0.25">
      <c r="B80" s="904"/>
      <c r="C80" s="913"/>
      <c r="D80" s="394" t="s">
        <v>612</v>
      </c>
    </row>
    <row r="81" spans="2:4" ht="20.100000000000001" customHeight="1" x14ac:dyDescent="0.25">
      <c r="B81" s="904"/>
      <c r="C81" s="913"/>
      <c r="D81" s="394" t="s">
        <v>613</v>
      </c>
    </row>
    <row r="82" spans="2:4" ht="20.100000000000001" customHeight="1" x14ac:dyDescent="0.25">
      <c r="B82" s="904"/>
      <c r="C82" s="913"/>
      <c r="D82" s="394" t="s">
        <v>614</v>
      </c>
    </row>
    <row r="83" spans="2:4" ht="20.100000000000001" customHeight="1" thickBot="1" x14ac:dyDescent="0.3">
      <c r="B83" s="905"/>
      <c r="C83" s="914"/>
      <c r="D83" s="395" t="s">
        <v>615</v>
      </c>
    </row>
    <row r="86" spans="2:4" x14ac:dyDescent="0.25">
      <c r="B86" s="399" t="s">
        <v>616</v>
      </c>
    </row>
  </sheetData>
  <sheetProtection algorithmName="SHA-512" hashValue="xzP+gwH1IZnqkJRopw9MtpWDPk+57hG6TsibyOYnI+oZcut1nJFmPI+GSQtgyCl6sdQ5zGQTgYwn7La9FqRbrA==" saltValue="5VJCrzLXjgTZgh3ihiwmZw==" spinCount="100000" sheet="1" objects="1" scenarios="1"/>
  <mergeCells count="12">
    <mergeCell ref="B20:B35"/>
    <mergeCell ref="C20:C27"/>
    <mergeCell ref="C28:C35"/>
    <mergeCell ref="B36:B83"/>
    <mergeCell ref="C36:C38"/>
    <mergeCell ref="C39:C83"/>
    <mergeCell ref="B2:D2"/>
    <mergeCell ref="B3:B15"/>
    <mergeCell ref="C3:C8"/>
    <mergeCell ref="C9:C15"/>
    <mergeCell ref="B16:B19"/>
    <mergeCell ref="C16:C19"/>
  </mergeCells>
  <hyperlinks>
    <hyperlink ref="B86" location="_ftnref1" display="_ftnref1" xr:uid="{AB28460F-A100-4CF8-B02E-744B61A21188}"/>
    <hyperlink ref="A1" location="HOME!A1" display="HOME" xr:uid="{84503B28-1F2C-4D8F-9C24-1012FBE157CC}"/>
  </hyperlinks>
  <pageMargins left="0.7" right="0.7" top="0.75" bottom="0.75" header="0.3" footer="0.3"/>
  <pageSetup scale="6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3B525-460E-415F-B57E-E0E308FB239B}">
  <sheetPr>
    <tabColor theme="1" tint="0.34998626667073579"/>
  </sheetPr>
  <dimension ref="A1:R53"/>
  <sheetViews>
    <sheetView rightToLeft="1" topLeftCell="E1" zoomScale="70" zoomScaleNormal="70" workbookViewId="0">
      <selection activeCell="R1" sqref="R1"/>
    </sheetView>
  </sheetViews>
  <sheetFormatPr defaultColWidth="8.85546875" defaultRowHeight="15" x14ac:dyDescent="0.25"/>
  <cols>
    <col min="1" max="1" width="5.7109375" style="429" customWidth="1"/>
    <col min="2" max="2" width="53.85546875" style="429" customWidth="1"/>
    <col min="3" max="3" width="14" style="430" customWidth="1"/>
    <col min="4" max="8" width="12.7109375" style="429" customWidth="1"/>
    <col min="9" max="9" width="31.42578125" style="429" customWidth="1"/>
    <col min="10" max="10" width="32.28515625" style="429" customWidth="1"/>
    <col min="11" max="11" width="31.140625" style="429" customWidth="1"/>
    <col min="12" max="16" width="12.7109375" style="429" customWidth="1"/>
    <col min="17" max="17" width="22.7109375" style="429" customWidth="1"/>
    <col min="18" max="18" width="12" style="429" customWidth="1"/>
    <col min="19" max="16384" width="8.85546875" style="429"/>
  </cols>
  <sheetData>
    <row r="1" spans="1:18" ht="15" customHeight="1" x14ac:dyDescent="0.3">
      <c r="H1" s="431" t="s">
        <v>639</v>
      </c>
      <c r="I1" s="432" t="s">
        <v>631</v>
      </c>
      <c r="J1" s="431" t="s">
        <v>634</v>
      </c>
      <c r="N1" s="433"/>
      <c r="O1" s="433"/>
      <c r="P1" s="433"/>
      <c r="R1" s="409" t="s">
        <v>628</v>
      </c>
    </row>
    <row r="2" spans="1:18" ht="15" customHeight="1" x14ac:dyDescent="0.25">
      <c r="I2" s="434" t="s">
        <v>632</v>
      </c>
      <c r="J2" s="429" t="s">
        <v>491</v>
      </c>
      <c r="K2" s="940" t="s">
        <v>635</v>
      </c>
      <c r="L2" s="940"/>
      <c r="M2" s="940"/>
      <c r="N2" s="940"/>
      <c r="O2" s="940"/>
      <c r="P2" s="435"/>
      <c r="Q2" s="436"/>
      <c r="R2" s="433"/>
    </row>
    <row r="3" spans="1:18" ht="15" customHeight="1" x14ac:dyDescent="0.25">
      <c r="I3" s="437" t="s">
        <v>633</v>
      </c>
      <c r="J3" s="438" t="s">
        <v>492</v>
      </c>
      <c r="K3" s="940" t="s">
        <v>636</v>
      </c>
      <c r="L3" s="940"/>
      <c r="M3" s="940"/>
      <c r="N3" s="940"/>
      <c r="O3" s="940"/>
      <c r="P3" s="435"/>
      <c r="Q3" s="436"/>
      <c r="R3" s="433"/>
    </row>
    <row r="4" spans="1:18" ht="15" customHeight="1" x14ac:dyDescent="0.25">
      <c r="H4" s="431"/>
      <c r="J4" s="439" t="s">
        <v>493</v>
      </c>
      <c r="K4" s="940" t="s">
        <v>637</v>
      </c>
      <c r="L4" s="940"/>
      <c r="M4" s="940"/>
      <c r="N4" s="940"/>
      <c r="O4" s="940"/>
      <c r="P4" s="940"/>
      <c r="Q4" s="436"/>
      <c r="R4" s="433"/>
    </row>
    <row r="5" spans="1:18" ht="15" customHeight="1" x14ac:dyDescent="0.25">
      <c r="H5" s="431"/>
      <c r="J5" s="440" t="s">
        <v>494</v>
      </c>
      <c r="K5" s="940" t="s">
        <v>638</v>
      </c>
      <c r="L5" s="940"/>
      <c r="M5" s="940"/>
      <c r="N5" s="940"/>
      <c r="O5" s="940"/>
      <c r="P5" s="940"/>
      <c r="Q5" s="940"/>
    </row>
    <row r="6" spans="1:18" ht="15" customHeight="1" thickBot="1" x14ac:dyDescent="0.3">
      <c r="E6" s="941" t="s">
        <v>644</v>
      </c>
      <c r="F6" s="941"/>
      <c r="G6" s="941"/>
      <c r="H6" s="941"/>
      <c r="I6" s="941"/>
    </row>
    <row r="7" spans="1:18" s="441" customFormat="1" ht="20.100000000000001" customHeight="1" x14ac:dyDescent="0.25">
      <c r="A7" s="929" t="s">
        <v>640</v>
      </c>
      <c r="B7" s="929" t="s">
        <v>641</v>
      </c>
      <c r="C7" s="929" t="s">
        <v>642</v>
      </c>
      <c r="D7" s="929" t="s">
        <v>673</v>
      </c>
      <c r="E7" s="938" t="s">
        <v>634</v>
      </c>
      <c r="F7" s="934" t="s">
        <v>643</v>
      </c>
      <c r="G7" s="935"/>
      <c r="H7" s="929" t="s">
        <v>645</v>
      </c>
      <c r="I7" s="934" t="s">
        <v>646</v>
      </c>
      <c r="J7" s="937"/>
      <c r="K7" s="935"/>
      <c r="L7" s="929" t="s">
        <v>647</v>
      </c>
      <c r="M7" s="930"/>
      <c r="N7" s="929" t="s">
        <v>648</v>
      </c>
      <c r="O7" s="930"/>
      <c r="P7" s="919" t="s">
        <v>649</v>
      </c>
      <c r="Q7" s="919" t="s">
        <v>650</v>
      </c>
      <c r="R7" s="921" t="s">
        <v>651</v>
      </c>
    </row>
    <row r="8" spans="1:18" s="441" customFormat="1" ht="47.25" customHeight="1" x14ac:dyDescent="0.25">
      <c r="A8" s="936"/>
      <c r="B8" s="936"/>
      <c r="C8" s="936"/>
      <c r="D8" s="936"/>
      <c r="E8" s="939"/>
      <c r="F8" s="442" t="s">
        <v>652</v>
      </c>
      <c r="G8" s="443" t="s">
        <v>653</v>
      </c>
      <c r="H8" s="936"/>
      <c r="I8" s="442" t="s">
        <v>654</v>
      </c>
      <c r="J8" s="444" t="s">
        <v>655</v>
      </c>
      <c r="K8" s="443" t="s">
        <v>656</v>
      </c>
      <c r="L8" s="445" t="s">
        <v>657</v>
      </c>
      <c r="M8" s="446" t="s">
        <v>658</v>
      </c>
      <c r="N8" s="445" t="s">
        <v>659</v>
      </c>
      <c r="O8" s="446" t="s">
        <v>658</v>
      </c>
      <c r="P8" s="931"/>
      <c r="Q8" s="920"/>
      <c r="R8" s="922"/>
    </row>
    <row r="9" spans="1:18" ht="15" customHeight="1" x14ac:dyDescent="0.25">
      <c r="A9" s="923" t="s">
        <v>660</v>
      </c>
      <c r="B9" s="924"/>
      <c r="C9" s="447"/>
      <c r="D9" s="448"/>
      <c r="E9" s="448"/>
      <c r="F9" s="925"/>
      <c r="G9" s="925"/>
      <c r="H9" s="925"/>
      <c r="I9" s="925"/>
      <c r="J9" s="925"/>
      <c r="K9" s="925"/>
      <c r="L9" s="925"/>
      <c r="M9" s="925"/>
      <c r="N9" s="925"/>
      <c r="O9" s="925"/>
      <c r="P9" s="925"/>
      <c r="Q9" s="926"/>
      <c r="R9" s="449"/>
    </row>
    <row r="10" spans="1:18" ht="16.899999999999999" customHeight="1" x14ac:dyDescent="0.25">
      <c r="A10" s="927" t="s">
        <v>661</v>
      </c>
      <c r="B10" s="928"/>
      <c r="C10" s="450"/>
      <c r="D10" s="451"/>
      <c r="E10" s="451"/>
      <c r="F10" s="451"/>
      <c r="G10" s="451"/>
      <c r="H10" s="451"/>
      <c r="I10" s="451"/>
      <c r="J10" s="451"/>
      <c r="K10" s="451"/>
      <c r="L10" s="452"/>
      <c r="M10" s="452"/>
      <c r="N10" s="452"/>
      <c r="O10" s="452"/>
      <c r="P10" s="452"/>
      <c r="Q10" s="453"/>
      <c r="R10" s="454"/>
    </row>
    <row r="11" spans="1:18" ht="30" customHeight="1" x14ac:dyDescent="0.25">
      <c r="A11" s="455" t="s">
        <v>495</v>
      </c>
      <c r="B11" s="456"/>
      <c r="C11" s="457"/>
      <c r="D11" s="458"/>
      <c r="E11" s="458"/>
      <c r="F11" s="459"/>
      <c r="G11" s="460"/>
      <c r="H11" s="458"/>
      <c r="I11" s="458"/>
      <c r="J11" s="458"/>
      <c r="K11" s="458"/>
      <c r="L11" s="458"/>
      <c r="M11" s="458"/>
      <c r="N11" s="458"/>
      <c r="O11" s="458"/>
      <c r="P11" s="458"/>
      <c r="Q11" s="461"/>
      <c r="R11" s="462"/>
    </row>
    <row r="12" spans="1:18" ht="30" customHeight="1" x14ac:dyDescent="0.25">
      <c r="A12" s="455" t="s">
        <v>496</v>
      </c>
      <c r="B12" s="463"/>
      <c r="C12" s="457"/>
      <c r="D12" s="458"/>
      <c r="E12" s="464"/>
      <c r="F12" s="458"/>
      <c r="G12" s="458"/>
      <c r="H12" s="458"/>
      <c r="I12" s="458"/>
      <c r="J12" s="458"/>
      <c r="K12" s="458"/>
      <c r="L12" s="458"/>
      <c r="M12" s="458"/>
      <c r="N12" s="458"/>
      <c r="O12" s="458"/>
      <c r="P12" s="458"/>
      <c r="Q12" s="461"/>
      <c r="R12" s="462"/>
    </row>
    <row r="13" spans="1:18" ht="30" customHeight="1" x14ac:dyDescent="0.25">
      <c r="A13" s="455" t="s">
        <v>497</v>
      </c>
      <c r="B13" s="463"/>
      <c r="C13" s="465"/>
      <c r="D13" s="458"/>
      <c r="E13" s="458"/>
      <c r="F13" s="458"/>
      <c r="G13" s="458"/>
      <c r="H13" s="458"/>
      <c r="I13" s="458"/>
      <c r="J13" s="458"/>
      <c r="K13" s="458"/>
      <c r="L13" s="458"/>
      <c r="M13" s="458"/>
      <c r="N13" s="458"/>
      <c r="O13" s="458"/>
      <c r="P13" s="458"/>
      <c r="Q13" s="461"/>
      <c r="R13" s="462"/>
    </row>
    <row r="14" spans="1:18" ht="30" customHeight="1" x14ac:dyDescent="0.25">
      <c r="A14" s="455" t="s">
        <v>498</v>
      </c>
      <c r="B14" s="466"/>
      <c r="C14" s="467"/>
      <c r="D14" s="458"/>
      <c r="E14" s="468"/>
      <c r="F14" s="458"/>
      <c r="G14" s="458"/>
      <c r="H14" s="458"/>
      <c r="I14" s="458"/>
      <c r="J14" s="458"/>
      <c r="K14" s="458"/>
      <c r="L14" s="458"/>
      <c r="M14" s="458"/>
      <c r="N14" s="458"/>
      <c r="O14" s="458"/>
      <c r="P14" s="458"/>
      <c r="Q14" s="469"/>
      <c r="R14" s="462"/>
    </row>
    <row r="15" spans="1:18" ht="15" customHeight="1" x14ac:dyDescent="0.25">
      <c r="A15" s="932" t="s">
        <v>662</v>
      </c>
      <c r="B15" s="933"/>
      <c r="C15" s="450"/>
      <c r="D15" s="451"/>
      <c r="E15" s="451"/>
      <c r="F15" s="451"/>
      <c r="G15" s="451"/>
      <c r="H15" s="451"/>
      <c r="I15" s="451"/>
      <c r="J15" s="451"/>
      <c r="K15" s="451"/>
      <c r="L15" s="452"/>
      <c r="M15" s="452"/>
      <c r="N15" s="452"/>
      <c r="O15" s="452"/>
      <c r="P15" s="452"/>
      <c r="Q15" s="453"/>
      <c r="R15" s="462"/>
    </row>
    <row r="16" spans="1:18" ht="30" customHeight="1" x14ac:dyDescent="0.25">
      <c r="A16" s="455" t="s">
        <v>499</v>
      </c>
      <c r="B16" s="466"/>
      <c r="C16" s="457"/>
      <c r="D16" s="458"/>
      <c r="E16" s="458"/>
      <c r="F16" s="459"/>
      <c r="G16" s="459"/>
      <c r="H16" s="459"/>
      <c r="I16" s="458"/>
      <c r="J16" s="458"/>
      <c r="K16" s="458"/>
      <c r="L16" s="458"/>
      <c r="M16" s="458"/>
      <c r="N16" s="458"/>
      <c r="O16" s="458"/>
      <c r="P16" s="458"/>
      <c r="Q16" s="469"/>
      <c r="R16" s="462"/>
    </row>
    <row r="17" spans="1:18" ht="30" customHeight="1" x14ac:dyDescent="0.25">
      <c r="A17" s="455" t="s">
        <v>500</v>
      </c>
      <c r="B17" s="463"/>
      <c r="C17" s="467"/>
      <c r="D17" s="458"/>
      <c r="E17" s="458"/>
      <c r="F17" s="458"/>
      <c r="G17" s="460"/>
      <c r="H17" s="458"/>
      <c r="I17" s="458"/>
      <c r="J17" s="458"/>
      <c r="K17" s="458"/>
      <c r="L17" s="458"/>
      <c r="M17" s="458"/>
      <c r="N17" s="458"/>
      <c r="O17" s="458"/>
      <c r="P17" s="458"/>
      <c r="Q17" s="469"/>
      <c r="R17" s="462"/>
    </row>
    <row r="18" spans="1:18" ht="30" customHeight="1" x14ac:dyDescent="0.25">
      <c r="A18" s="455" t="s">
        <v>501</v>
      </c>
      <c r="B18" s="466"/>
      <c r="C18" s="457"/>
      <c r="D18" s="458"/>
      <c r="E18" s="470"/>
      <c r="F18" s="458"/>
      <c r="G18" s="458"/>
      <c r="H18" s="458"/>
      <c r="I18" s="458"/>
      <c r="J18" s="458"/>
      <c r="K18" s="458"/>
      <c r="L18" s="458"/>
      <c r="M18" s="458"/>
      <c r="N18" s="458"/>
      <c r="O18" s="458"/>
      <c r="P18" s="458"/>
      <c r="Q18" s="469"/>
      <c r="R18" s="462"/>
    </row>
    <row r="19" spans="1:18" ht="30" customHeight="1" x14ac:dyDescent="0.25">
      <c r="A19" s="455" t="s">
        <v>502</v>
      </c>
      <c r="B19" s="466"/>
      <c r="C19" s="465"/>
      <c r="D19" s="458"/>
      <c r="E19" s="470"/>
      <c r="F19" s="458"/>
      <c r="G19" s="458"/>
      <c r="H19" s="458"/>
      <c r="I19" s="458"/>
      <c r="J19" s="458"/>
      <c r="K19" s="458"/>
      <c r="L19" s="458"/>
      <c r="M19" s="458"/>
      <c r="N19" s="458"/>
      <c r="O19" s="458"/>
      <c r="P19" s="458"/>
      <c r="Q19" s="469"/>
      <c r="R19" s="462"/>
    </row>
    <row r="20" spans="1:18" ht="30" customHeight="1" x14ac:dyDescent="0.25">
      <c r="A20" s="455" t="s">
        <v>503</v>
      </c>
      <c r="B20" s="463"/>
      <c r="C20" s="465"/>
      <c r="D20" s="458"/>
      <c r="E20" s="458"/>
      <c r="F20" s="471"/>
      <c r="G20" s="471"/>
      <c r="H20" s="458"/>
      <c r="I20" s="458"/>
      <c r="J20" s="458"/>
      <c r="K20" s="471"/>
      <c r="L20" s="458"/>
      <c r="M20" s="458"/>
      <c r="N20" s="458"/>
      <c r="O20" s="458"/>
      <c r="P20" s="458"/>
      <c r="Q20" s="472"/>
      <c r="R20" s="462"/>
    </row>
    <row r="21" spans="1:18" ht="15" customHeight="1" x14ac:dyDescent="0.25">
      <c r="A21" s="917" t="s">
        <v>663</v>
      </c>
      <c r="B21" s="918"/>
      <c r="C21" s="473"/>
      <c r="D21" s="474"/>
      <c r="E21" s="474"/>
      <c r="F21" s="473"/>
      <c r="G21" s="473"/>
      <c r="H21" s="473"/>
      <c r="I21" s="473"/>
      <c r="J21" s="473"/>
      <c r="K21" s="473"/>
      <c r="L21" s="473"/>
      <c r="M21" s="473"/>
      <c r="N21" s="473"/>
      <c r="O21" s="473"/>
      <c r="P21" s="473"/>
      <c r="Q21" s="475"/>
      <c r="R21" s="462"/>
    </row>
    <row r="22" spans="1:18" ht="30" customHeight="1" x14ac:dyDescent="0.25">
      <c r="A22" s="455" t="s">
        <v>504</v>
      </c>
      <c r="B22" s="463"/>
      <c r="C22" s="465"/>
      <c r="D22" s="458"/>
      <c r="E22" s="458"/>
      <c r="F22" s="458"/>
      <c r="G22" s="460"/>
      <c r="H22" s="458"/>
      <c r="I22" s="458"/>
      <c r="J22" s="458"/>
      <c r="K22" s="458"/>
      <c r="L22" s="458"/>
      <c r="M22" s="458"/>
      <c r="N22" s="458"/>
      <c r="O22" s="458"/>
      <c r="P22" s="458"/>
      <c r="Q22" s="469"/>
      <c r="R22" s="462"/>
    </row>
    <row r="23" spans="1:18" ht="30" customHeight="1" x14ac:dyDescent="0.25">
      <c r="A23" s="455" t="s">
        <v>505</v>
      </c>
      <c r="B23" s="463"/>
      <c r="C23" s="457"/>
      <c r="D23" s="458"/>
      <c r="E23" s="458"/>
      <c r="F23" s="460"/>
      <c r="G23" s="458"/>
      <c r="H23" s="458"/>
      <c r="I23" s="458"/>
      <c r="J23" s="458"/>
      <c r="K23" s="458"/>
      <c r="L23" s="458"/>
      <c r="M23" s="458"/>
      <c r="N23" s="458"/>
      <c r="O23" s="458"/>
      <c r="P23" s="458"/>
      <c r="Q23" s="469"/>
      <c r="R23" s="462"/>
    </row>
    <row r="24" spans="1:18" ht="30" customHeight="1" x14ac:dyDescent="0.25">
      <c r="A24" s="455" t="s">
        <v>506</v>
      </c>
      <c r="B24" s="463"/>
      <c r="C24" s="465"/>
      <c r="D24" s="458"/>
      <c r="E24" s="470"/>
      <c r="F24" s="458"/>
      <c r="G24" s="458"/>
      <c r="H24" s="458"/>
      <c r="I24" s="458"/>
      <c r="J24" s="458"/>
      <c r="K24" s="458"/>
      <c r="L24" s="458"/>
      <c r="M24" s="458"/>
      <c r="N24" s="458"/>
      <c r="O24" s="458"/>
      <c r="P24" s="458"/>
      <c r="Q24" s="461"/>
      <c r="R24" s="462"/>
    </row>
    <row r="25" spans="1:18" ht="15" customHeight="1" x14ac:dyDescent="0.25">
      <c r="A25" s="917" t="s">
        <v>664</v>
      </c>
      <c r="B25" s="918"/>
      <c r="C25" s="473"/>
      <c r="D25" s="474"/>
      <c r="E25" s="474"/>
      <c r="F25" s="473"/>
      <c r="G25" s="473"/>
      <c r="H25" s="473"/>
      <c r="I25" s="473"/>
      <c r="J25" s="473"/>
      <c r="K25" s="473"/>
      <c r="L25" s="473"/>
      <c r="M25" s="473"/>
      <c r="N25" s="473"/>
      <c r="O25" s="473"/>
      <c r="P25" s="473"/>
      <c r="Q25" s="475"/>
      <c r="R25" s="462"/>
    </row>
    <row r="26" spans="1:18" ht="30" customHeight="1" x14ac:dyDescent="0.25">
      <c r="A26" s="455" t="s">
        <v>507</v>
      </c>
      <c r="B26" s="463"/>
      <c r="C26" s="465"/>
      <c r="D26" s="458"/>
      <c r="E26" s="458"/>
      <c r="F26" s="458"/>
      <c r="G26" s="460"/>
      <c r="H26" s="458"/>
      <c r="I26" s="458"/>
      <c r="J26" s="458"/>
      <c r="K26" s="458"/>
      <c r="L26" s="458"/>
      <c r="M26" s="458"/>
      <c r="N26" s="458"/>
      <c r="O26" s="458"/>
      <c r="P26" s="458"/>
      <c r="Q26" s="461"/>
      <c r="R26" s="462"/>
    </row>
    <row r="27" spans="1:18" ht="30" customHeight="1" x14ac:dyDescent="0.25">
      <c r="A27" s="455" t="s">
        <v>508</v>
      </c>
      <c r="B27" s="463"/>
      <c r="C27" s="457"/>
      <c r="D27" s="458"/>
      <c r="E27" s="458"/>
      <c r="F27" s="471"/>
      <c r="G27" s="471"/>
      <c r="H27" s="458"/>
      <c r="I27" s="458"/>
      <c r="J27" s="458"/>
      <c r="K27" s="458"/>
      <c r="L27" s="458"/>
      <c r="M27" s="458"/>
      <c r="N27" s="458"/>
      <c r="O27" s="458"/>
      <c r="P27" s="458"/>
      <c r="Q27" s="461"/>
      <c r="R27" s="462"/>
    </row>
    <row r="28" spans="1:18" x14ac:dyDescent="0.25">
      <c r="A28" s="455" t="s">
        <v>509</v>
      </c>
      <c r="B28" s="494"/>
      <c r="C28" s="457"/>
      <c r="D28" s="458"/>
      <c r="E28" s="470"/>
      <c r="F28" s="459"/>
      <c r="G28" s="458"/>
      <c r="H28" s="458"/>
      <c r="I28" s="458"/>
      <c r="J28" s="458"/>
      <c r="K28" s="458"/>
      <c r="L28" s="458"/>
      <c r="M28" s="458"/>
      <c r="N28" s="458"/>
      <c r="O28" s="458"/>
      <c r="P28" s="458"/>
      <c r="Q28" s="461"/>
      <c r="R28" s="462"/>
    </row>
    <row r="29" spans="1:18" ht="30" customHeight="1" x14ac:dyDescent="0.25">
      <c r="A29" s="455" t="s">
        <v>510</v>
      </c>
      <c r="B29" s="463"/>
      <c r="C29" s="467"/>
      <c r="D29" s="458"/>
      <c r="E29" s="470"/>
      <c r="F29" s="459"/>
      <c r="G29" s="460"/>
      <c r="H29" s="458"/>
      <c r="I29" s="458"/>
      <c r="J29" s="458"/>
      <c r="K29" s="458"/>
      <c r="L29" s="458"/>
      <c r="M29" s="458"/>
      <c r="N29" s="458"/>
      <c r="O29" s="458"/>
      <c r="P29" s="458"/>
      <c r="Q29" s="461"/>
      <c r="R29" s="462"/>
    </row>
    <row r="30" spans="1:18" ht="30" customHeight="1" x14ac:dyDescent="0.25">
      <c r="A30" s="455" t="s">
        <v>511</v>
      </c>
      <c r="B30" s="463"/>
      <c r="C30" s="457"/>
      <c r="D30" s="458"/>
      <c r="E30" s="464"/>
      <c r="F30" s="458"/>
      <c r="G30" s="460"/>
      <c r="H30" s="458"/>
      <c r="I30" s="458"/>
      <c r="J30" s="458"/>
      <c r="K30" s="458"/>
      <c r="L30" s="458"/>
      <c r="M30" s="458"/>
      <c r="N30" s="458"/>
      <c r="O30" s="458"/>
      <c r="P30" s="458"/>
      <c r="Q30" s="469"/>
      <c r="R30" s="462"/>
    </row>
    <row r="31" spans="1:18" ht="30" customHeight="1" x14ac:dyDescent="0.25">
      <c r="A31" s="455" t="s">
        <v>665</v>
      </c>
      <c r="B31" s="463"/>
      <c r="C31" s="467"/>
      <c r="D31" s="458"/>
      <c r="E31" s="464"/>
      <c r="F31" s="471"/>
      <c r="G31" s="458"/>
      <c r="H31" s="458"/>
      <c r="I31" s="458"/>
      <c r="J31" s="458"/>
      <c r="K31" s="476"/>
      <c r="L31" s="458"/>
      <c r="M31" s="458"/>
      <c r="N31" s="458"/>
      <c r="O31" s="458"/>
      <c r="P31" s="458"/>
      <c r="Q31" s="469"/>
      <c r="R31" s="462"/>
    </row>
    <row r="32" spans="1:18" ht="23.25" customHeight="1" x14ac:dyDescent="0.25">
      <c r="A32" s="915" t="s">
        <v>666</v>
      </c>
      <c r="B32" s="916"/>
      <c r="C32" s="477"/>
      <c r="D32" s="478"/>
      <c r="E32" s="478"/>
      <c r="F32" s="477"/>
      <c r="G32" s="477"/>
      <c r="H32" s="477"/>
      <c r="I32" s="477"/>
      <c r="J32" s="477"/>
      <c r="K32" s="477"/>
      <c r="L32" s="477"/>
      <c r="M32" s="477"/>
      <c r="N32" s="477"/>
      <c r="O32" s="477"/>
      <c r="P32" s="477"/>
      <c r="Q32" s="479"/>
      <c r="R32" s="462"/>
    </row>
    <row r="33" spans="1:18" ht="30" customHeight="1" x14ac:dyDescent="0.25">
      <c r="A33" s="480">
        <v>4.0999999999999996</v>
      </c>
      <c r="B33" s="481"/>
      <c r="C33" s="457"/>
      <c r="D33" s="458"/>
      <c r="E33" s="468"/>
      <c r="F33" s="459"/>
      <c r="G33" s="482"/>
      <c r="H33" s="458"/>
      <c r="I33" s="482"/>
      <c r="J33" s="482"/>
      <c r="K33" s="482"/>
      <c r="L33" s="458"/>
      <c r="M33" s="458"/>
      <c r="N33" s="458"/>
      <c r="O33" s="458"/>
      <c r="P33" s="458"/>
      <c r="Q33" s="483"/>
      <c r="R33" s="462"/>
    </row>
    <row r="34" spans="1:18" ht="30" customHeight="1" x14ac:dyDescent="0.25">
      <c r="A34" s="480" t="s">
        <v>512</v>
      </c>
      <c r="B34" s="484"/>
      <c r="C34" s="457"/>
      <c r="D34" s="458"/>
      <c r="E34" s="482"/>
      <c r="F34" s="482"/>
      <c r="G34" s="460"/>
      <c r="H34" s="458"/>
      <c r="I34" s="458"/>
      <c r="J34" s="458"/>
      <c r="K34" s="482"/>
      <c r="L34" s="458"/>
      <c r="M34" s="458"/>
      <c r="N34" s="458"/>
      <c r="O34" s="458"/>
      <c r="P34" s="458"/>
      <c r="Q34" s="483"/>
      <c r="R34" s="462"/>
    </row>
    <row r="35" spans="1:18" ht="15" customHeight="1" x14ac:dyDescent="0.25">
      <c r="A35" s="915" t="s">
        <v>667</v>
      </c>
      <c r="B35" s="916"/>
      <c r="C35" s="477"/>
      <c r="D35" s="478"/>
      <c r="E35" s="478"/>
      <c r="F35" s="477"/>
      <c r="G35" s="477"/>
      <c r="H35" s="477"/>
      <c r="I35" s="477"/>
      <c r="J35" s="477"/>
      <c r="K35" s="477"/>
      <c r="L35" s="477"/>
      <c r="M35" s="477"/>
      <c r="N35" s="477"/>
      <c r="O35" s="477"/>
      <c r="P35" s="477"/>
      <c r="Q35" s="479"/>
      <c r="R35" s="462"/>
    </row>
    <row r="36" spans="1:18" ht="30" customHeight="1" x14ac:dyDescent="0.25">
      <c r="A36" s="485">
        <v>5.0999999999999996</v>
      </c>
      <c r="B36" s="494"/>
      <c r="C36" s="467"/>
      <c r="D36" s="458"/>
      <c r="E36" s="468"/>
      <c r="F36" s="458"/>
      <c r="G36" s="458"/>
      <c r="H36" s="458"/>
      <c r="I36" s="458"/>
      <c r="J36" s="458"/>
      <c r="K36" s="458"/>
      <c r="L36" s="458"/>
      <c r="M36" s="458"/>
      <c r="N36" s="458"/>
      <c r="O36" s="458"/>
      <c r="P36" s="458"/>
      <c r="Q36" s="469"/>
      <c r="R36" s="462"/>
    </row>
    <row r="37" spans="1:18" ht="30" customHeight="1" x14ac:dyDescent="0.25">
      <c r="A37" s="485">
        <v>5.2</v>
      </c>
      <c r="B37" s="463"/>
      <c r="C37" s="467"/>
      <c r="D37" s="458"/>
      <c r="E37" s="458"/>
      <c r="F37" s="458"/>
      <c r="G37" s="458"/>
      <c r="H37" s="458"/>
      <c r="I37" s="458"/>
      <c r="J37" s="458"/>
      <c r="K37" s="458"/>
      <c r="L37" s="458"/>
      <c r="M37" s="458"/>
      <c r="N37" s="458"/>
      <c r="O37" s="458"/>
      <c r="P37" s="458"/>
      <c r="Q37" s="469"/>
      <c r="R37" s="462"/>
    </row>
    <row r="38" spans="1:18" ht="30" customHeight="1" thickBot="1" x14ac:dyDescent="0.3">
      <c r="A38" s="485">
        <v>5.3</v>
      </c>
      <c r="B38" s="463"/>
      <c r="C38" s="467"/>
      <c r="D38" s="458"/>
      <c r="E38" s="464"/>
      <c r="F38" s="458"/>
      <c r="G38" s="458"/>
      <c r="H38" s="458"/>
      <c r="I38" s="458"/>
      <c r="J38" s="458"/>
      <c r="K38" s="486"/>
      <c r="L38" s="458"/>
      <c r="M38" s="458"/>
      <c r="N38" s="458"/>
      <c r="O38" s="458"/>
      <c r="P38" s="458"/>
      <c r="Q38" s="469"/>
      <c r="R38" s="462"/>
    </row>
    <row r="39" spans="1:18" ht="30" customHeight="1" thickBot="1" x14ac:dyDescent="0.3">
      <c r="A39" s="485">
        <v>5.4</v>
      </c>
      <c r="B39" s="463"/>
      <c r="C39" s="457"/>
      <c r="D39" s="458"/>
      <c r="E39" s="470"/>
      <c r="F39" s="458"/>
      <c r="G39" s="458"/>
      <c r="H39" s="458"/>
      <c r="I39" s="458"/>
      <c r="J39" s="487"/>
      <c r="K39" s="458"/>
      <c r="L39" s="458"/>
      <c r="M39" s="458"/>
      <c r="N39" s="458"/>
      <c r="O39" s="458"/>
      <c r="P39" s="458"/>
      <c r="Q39" s="469"/>
      <c r="R39" s="462"/>
    </row>
    <row r="40" spans="1:18" ht="15" customHeight="1" x14ac:dyDescent="0.25">
      <c r="A40" s="915" t="s">
        <v>668</v>
      </c>
      <c r="B40" s="916"/>
      <c r="C40" s="477"/>
      <c r="D40" s="478"/>
      <c r="E40" s="478"/>
      <c r="F40" s="477"/>
      <c r="G40" s="477"/>
      <c r="H40" s="477"/>
      <c r="I40" s="477"/>
      <c r="J40" s="477"/>
      <c r="K40" s="477"/>
      <c r="L40" s="477"/>
      <c r="M40" s="477"/>
      <c r="N40" s="477"/>
      <c r="O40" s="477"/>
      <c r="P40" s="477"/>
      <c r="Q40" s="479"/>
      <c r="R40" s="462"/>
    </row>
    <row r="41" spans="1:18" ht="30" customHeight="1" x14ac:dyDescent="0.25">
      <c r="A41" s="485">
        <v>6.1</v>
      </c>
      <c r="B41" s="494"/>
      <c r="C41" s="467"/>
      <c r="D41" s="458"/>
      <c r="E41" s="464"/>
      <c r="F41" s="458"/>
      <c r="G41" s="460"/>
      <c r="H41" s="458"/>
      <c r="I41" s="458"/>
      <c r="J41" s="458"/>
      <c r="K41" s="458"/>
      <c r="L41" s="458"/>
      <c r="M41" s="458"/>
      <c r="N41" s="458"/>
      <c r="O41" s="458"/>
      <c r="P41" s="458"/>
      <c r="Q41" s="469"/>
      <c r="R41" s="462"/>
    </row>
    <row r="42" spans="1:18" s="488" customFormat="1" ht="30" customHeight="1" x14ac:dyDescent="0.25">
      <c r="A42" s="485">
        <v>6.2</v>
      </c>
      <c r="B42" s="463"/>
      <c r="C42" s="457"/>
      <c r="D42" s="458"/>
      <c r="E42" s="464"/>
      <c r="F42" s="458"/>
      <c r="G42" s="458"/>
      <c r="H42" s="458"/>
      <c r="I42" s="458"/>
      <c r="J42" s="458"/>
      <c r="K42" s="458"/>
      <c r="L42" s="458"/>
      <c r="M42" s="458"/>
      <c r="N42" s="458"/>
      <c r="O42" s="458"/>
      <c r="P42" s="458"/>
      <c r="Q42" s="469"/>
      <c r="R42" s="462"/>
    </row>
    <row r="43" spans="1:18" s="488" customFormat="1" ht="15" customHeight="1" x14ac:dyDescent="0.25">
      <c r="A43" s="915" t="s">
        <v>669</v>
      </c>
      <c r="B43" s="916"/>
      <c r="C43" s="477"/>
      <c r="D43" s="478"/>
      <c r="E43" s="478"/>
      <c r="F43" s="477"/>
      <c r="G43" s="477"/>
      <c r="H43" s="477"/>
      <c r="I43" s="477"/>
      <c r="J43" s="477"/>
      <c r="K43" s="477"/>
      <c r="L43" s="477"/>
      <c r="M43" s="477"/>
      <c r="N43" s="477"/>
      <c r="O43" s="477"/>
      <c r="P43" s="477"/>
      <c r="Q43" s="479"/>
      <c r="R43" s="462"/>
    </row>
    <row r="44" spans="1:18" s="488" customFormat="1" x14ac:dyDescent="0.25">
      <c r="A44" s="489">
        <v>7.1</v>
      </c>
      <c r="B44" s="493"/>
      <c r="C44" s="467"/>
      <c r="D44" s="458"/>
      <c r="E44" s="468"/>
      <c r="F44" s="458"/>
      <c r="G44" s="458"/>
      <c r="H44" s="458"/>
      <c r="I44" s="458"/>
      <c r="J44" s="458"/>
      <c r="K44" s="458"/>
      <c r="L44" s="458"/>
      <c r="M44" s="458"/>
      <c r="N44" s="458"/>
      <c r="O44" s="458"/>
      <c r="P44" s="458"/>
      <c r="Q44" s="461"/>
      <c r="R44" s="462"/>
    </row>
    <row r="45" spans="1:18" ht="30" customHeight="1" x14ac:dyDescent="0.25">
      <c r="A45" s="489">
        <v>7.2</v>
      </c>
      <c r="B45" s="466"/>
      <c r="C45" s="467"/>
      <c r="D45" s="458"/>
      <c r="E45" s="468"/>
      <c r="F45" s="458"/>
      <c r="G45" s="458"/>
      <c r="H45" s="458"/>
      <c r="I45" s="458"/>
      <c r="J45" s="458"/>
      <c r="K45" s="458"/>
      <c r="L45" s="458"/>
      <c r="M45" s="458"/>
      <c r="N45" s="458"/>
      <c r="O45" s="458"/>
      <c r="P45" s="458"/>
      <c r="Q45" s="490"/>
      <c r="R45" s="462"/>
    </row>
    <row r="46" spans="1:18" s="488" customFormat="1" ht="30" customHeight="1" x14ac:dyDescent="0.25">
      <c r="A46" s="489">
        <v>7.3</v>
      </c>
      <c r="B46" s="492"/>
      <c r="C46" s="457"/>
      <c r="D46" s="458"/>
      <c r="E46" s="468"/>
      <c r="F46" s="486"/>
      <c r="G46" s="486"/>
      <c r="H46" s="458"/>
      <c r="I46" s="458"/>
      <c r="J46" s="458"/>
      <c r="K46" s="458"/>
      <c r="L46" s="458"/>
      <c r="M46" s="458"/>
      <c r="N46" s="458"/>
      <c r="O46" s="458"/>
      <c r="P46" s="458"/>
      <c r="Q46" s="469"/>
      <c r="R46" s="462"/>
    </row>
    <row r="47" spans="1:18" ht="23.25" customHeight="1" thickBot="1" x14ac:dyDescent="0.3">
      <c r="A47" s="915" t="s">
        <v>670</v>
      </c>
      <c r="B47" s="916"/>
      <c r="C47" s="477"/>
      <c r="D47" s="478"/>
      <c r="E47" s="478"/>
      <c r="F47" s="477"/>
      <c r="G47" s="477"/>
      <c r="H47" s="477"/>
      <c r="I47" s="477"/>
      <c r="J47" s="477"/>
      <c r="K47" s="477"/>
      <c r="L47" s="477"/>
      <c r="M47" s="477"/>
      <c r="N47" s="477"/>
      <c r="O47" s="477"/>
      <c r="P47" s="477"/>
      <c r="Q47" s="479"/>
      <c r="R47" s="462"/>
    </row>
    <row r="48" spans="1:18" ht="30" customHeight="1" thickBot="1" x14ac:dyDescent="0.3">
      <c r="A48" s="485">
        <v>8.1</v>
      </c>
      <c r="B48" s="463"/>
      <c r="C48" s="457"/>
      <c r="D48" s="458"/>
      <c r="E48" s="464"/>
      <c r="F48" s="458"/>
      <c r="G48" s="458"/>
      <c r="H48" s="458"/>
      <c r="I48" s="487"/>
      <c r="J48" s="458"/>
      <c r="K48" s="458"/>
      <c r="L48" s="458"/>
      <c r="M48" s="458"/>
      <c r="N48" s="458"/>
      <c r="O48" s="458"/>
      <c r="P48" s="458"/>
      <c r="Q48" s="469"/>
      <c r="R48" s="462"/>
    </row>
    <row r="49" spans="1:18" ht="30" customHeight="1" thickBot="1" x14ac:dyDescent="0.3">
      <c r="A49" s="485">
        <v>8.1999999999999993</v>
      </c>
      <c r="B49" s="463"/>
      <c r="C49" s="467"/>
      <c r="D49" s="458"/>
      <c r="E49" s="470"/>
      <c r="F49" s="458"/>
      <c r="G49" s="458"/>
      <c r="H49" s="458"/>
      <c r="I49" s="487"/>
      <c r="J49" s="487"/>
      <c r="K49" s="458"/>
      <c r="L49" s="458"/>
      <c r="M49" s="458"/>
      <c r="N49" s="458"/>
      <c r="O49" s="458"/>
      <c r="P49" s="458"/>
      <c r="Q49" s="461"/>
      <c r="R49" s="462"/>
    </row>
    <row r="50" spans="1:18" ht="15" customHeight="1" x14ac:dyDescent="0.25">
      <c r="A50" s="915" t="s">
        <v>671</v>
      </c>
      <c r="B50" s="916"/>
      <c r="C50" s="477"/>
      <c r="D50" s="478"/>
      <c r="E50" s="478"/>
      <c r="F50" s="477"/>
      <c r="G50" s="477"/>
      <c r="H50" s="477"/>
      <c r="I50" s="477"/>
      <c r="J50" s="477"/>
      <c r="K50" s="477"/>
      <c r="L50" s="477"/>
      <c r="M50" s="477"/>
      <c r="N50" s="477"/>
      <c r="O50" s="477"/>
      <c r="P50" s="477"/>
      <c r="Q50" s="479"/>
      <c r="R50" s="462"/>
    </row>
    <row r="51" spans="1:18" ht="30" customHeight="1" x14ac:dyDescent="0.25">
      <c r="A51" s="485">
        <v>9.1</v>
      </c>
      <c r="B51" s="492"/>
      <c r="C51" s="467"/>
      <c r="D51" s="458"/>
      <c r="E51" s="464"/>
      <c r="F51" s="458"/>
      <c r="G51" s="458"/>
      <c r="H51" s="458"/>
      <c r="I51" s="458"/>
      <c r="J51" s="458"/>
      <c r="K51" s="458"/>
      <c r="L51" s="458"/>
      <c r="M51" s="458"/>
      <c r="N51" s="458"/>
      <c r="O51" s="458"/>
      <c r="P51" s="458"/>
      <c r="Q51" s="469"/>
      <c r="R51" s="462"/>
    </row>
    <row r="52" spans="1:18" ht="15" customHeight="1" x14ac:dyDescent="0.25">
      <c r="A52" s="915" t="s">
        <v>672</v>
      </c>
      <c r="B52" s="916"/>
      <c r="C52" s="477"/>
      <c r="D52" s="478"/>
      <c r="E52" s="478"/>
      <c r="F52" s="477"/>
      <c r="G52" s="477"/>
      <c r="H52" s="477"/>
      <c r="I52" s="477"/>
      <c r="J52" s="477"/>
      <c r="K52" s="477"/>
      <c r="L52" s="477"/>
      <c r="M52" s="477"/>
      <c r="N52" s="477"/>
      <c r="O52" s="477"/>
      <c r="P52" s="477"/>
      <c r="Q52" s="479"/>
      <c r="R52" s="462"/>
    </row>
    <row r="53" spans="1:18" ht="30" customHeight="1" x14ac:dyDescent="0.25">
      <c r="A53" s="485">
        <v>10.1</v>
      </c>
      <c r="B53" s="463"/>
      <c r="C53" s="465"/>
      <c r="D53" s="458"/>
      <c r="E53" s="468"/>
      <c r="F53" s="459"/>
      <c r="G53" s="459"/>
      <c r="H53" s="458"/>
      <c r="I53" s="458"/>
      <c r="J53" s="458"/>
      <c r="K53" s="459"/>
      <c r="L53" s="458"/>
      <c r="M53" s="458"/>
      <c r="N53" s="458"/>
      <c r="O53" s="458"/>
      <c r="P53" s="458"/>
      <c r="Q53" s="491"/>
      <c r="R53" s="462"/>
    </row>
  </sheetData>
  <mergeCells count="31">
    <mergeCell ref="K2:O2"/>
    <mergeCell ref="K3:O3"/>
    <mergeCell ref="K4:P4"/>
    <mergeCell ref="K5:Q5"/>
    <mergeCell ref="E6:I6"/>
    <mergeCell ref="A15:B15"/>
    <mergeCell ref="F7:G7"/>
    <mergeCell ref="H7:H8"/>
    <mergeCell ref="I7:K7"/>
    <mergeCell ref="L7:M7"/>
    <mergeCell ref="A7:A8"/>
    <mergeCell ref="B7:B8"/>
    <mergeCell ref="C7:C8"/>
    <mergeCell ref="D7:D8"/>
    <mergeCell ref="E7:E8"/>
    <mergeCell ref="Q7:Q8"/>
    <mergeCell ref="R7:R8"/>
    <mergeCell ref="A9:B9"/>
    <mergeCell ref="F9:Q9"/>
    <mergeCell ref="A10:B10"/>
    <mergeCell ref="N7:O7"/>
    <mergeCell ref="P7:P8"/>
    <mergeCell ref="A47:B47"/>
    <mergeCell ref="A50:B50"/>
    <mergeCell ref="A52:B52"/>
    <mergeCell ref="A21:B21"/>
    <mergeCell ref="A25:B25"/>
    <mergeCell ref="A32:B32"/>
    <mergeCell ref="A35:B35"/>
    <mergeCell ref="A40:B40"/>
    <mergeCell ref="A43:B43"/>
  </mergeCells>
  <dataValidations count="5">
    <dataValidation type="list" allowBlank="1" showInputMessage="1" showErrorMessage="1" promptTitle="Priority" prompt="Priority for Implementation based on the combined assessments of the SERCI (sustainability, effective, risk, investment) and the values assessment of RRCCG." sqref="J3:J5" xr:uid="{5605035E-C529-45B2-8612-7F41765BC591}">
      <formula1>$I$1:$I$3+$I$1:$I$3</formula1>
    </dataValidation>
    <dataValidation type="list" allowBlank="1" showInputMessage="1" showErrorMessage="1" promptTitle="Gender Mainstreaming" prompt="G-0: No potential to promote equality_x000a_G-1: Addresses gender in some dimensions_x000a_G-2a: Gender is fully relevant, but not a main objective_x000a_G-2b: Gender is one of the main objectives" sqref="E11:E14 E20 E51 E48:E49 E16:E17 E22:E23 E33:E34 E26:E31 E41:E42 E44:E46 E53 E36:E39" xr:uid="{942C59E4-DBB0-42E6-8E9E-67A44585E07B}">
      <formula1>$J$2:$J$5</formula1>
    </dataValidation>
    <dataValidation type="list" allowBlank="1" showInputMessage="1" showErrorMessage="1" promptTitle="Gender Mainstreaming " prompt="G-0: No incorporation of Gender Equality _x000a_G-1: Gender addressed in some dimensions_x000a_G-2a: Gender is fully relevant but not a main objective_x000a_G-2a: Gender is a main objective" sqref="E11:E14 E20 E51 E48:E49 E16:E17 E22:E23 E33:E34 E26:E31 E41:E42 E44:E46 E53 E36:E39" xr:uid="{DF08BA7C-AD42-4D46-9EB8-7295DF9DC411}">
      <formula1>$J$2:$J$5</formula1>
    </dataValidation>
    <dataValidation type="list" allowBlank="1" showInputMessage="1" showErrorMessage="1" promptTitle="Gender Mainstreaming " prompt="G-0: No incorporation of Gender Equality _x000a_G-1: Gender addressed in some dimensions_x000a_G-2a: Gender is fully relevant but not a main objective_x000a_G-2a: Gender is a main objective" sqref="E24 E18:E19" xr:uid="{22C88143-09EC-4779-BA36-393654B90660}">
      <formula1>$I$2:$I$5</formula1>
    </dataValidation>
    <dataValidation type="list" allowBlank="1" showInputMessage="1" showErrorMessage="1" promptTitle="Gender Mainstreaming" prompt="G-0: No potential to promote equality_x000a_G-1: Addresses gender in some dimensions_x000a_G-2a: Gender is fully relevant, but not a main objective_x000a_G-2b: Gender is one of the main objectives" sqref="E24 E18:E19" xr:uid="{71164C67-CA5F-49B3-B819-BA048CD9B2EB}">
      <formula1>$I$2:$I$5</formula1>
    </dataValidation>
  </dataValidations>
  <hyperlinks>
    <hyperlink ref="R1" location="HOME!A1" display="HOME" xr:uid="{E20A60C2-68E3-4C01-9629-3C8BE65771D8}"/>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AB753-23FA-4916-B762-3D3EA1A32F97}">
  <sheetPr codeName="Sheet14">
    <tabColor theme="1" tint="0.34998626667073579"/>
  </sheetPr>
  <dimension ref="A1:G68"/>
  <sheetViews>
    <sheetView workbookViewId="0"/>
  </sheetViews>
  <sheetFormatPr defaultRowHeight="15" x14ac:dyDescent="0.25"/>
  <cols>
    <col min="1" max="1" width="20.140625" customWidth="1"/>
    <col min="2" max="2" width="16.140625" customWidth="1"/>
    <col min="4" max="4" width="19.140625" customWidth="1"/>
    <col min="5" max="5" width="18.7109375" customWidth="1"/>
    <col min="7" max="7" width="22.140625" customWidth="1"/>
  </cols>
  <sheetData>
    <row r="1" spans="1:7" ht="19.5" thickBot="1" x14ac:dyDescent="0.35">
      <c r="A1" s="409" t="s">
        <v>628</v>
      </c>
    </row>
    <row r="2" spans="1:7" ht="26.25" customHeight="1" x14ac:dyDescent="0.25">
      <c r="A2" s="942" t="s">
        <v>513</v>
      </c>
      <c r="B2" s="943"/>
      <c r="C2" s="944" t="s">
        <v>514</v>
      </c>
      <c r="D2" s="943"/>
      <c r="E2" s="945" t="s">
        <v>526</v>
      </c>
      <c r="F2" s="942" t="s">
        <v>515</v>
      </c>
      <c r="G2" s="948"/>
    </row>
    <row r="3" spans="1:7" ht="75" customHeight="1" x14ac:dyDescent="0.25">
      <c r="A3" s="387"/>
      <c r="B3" s="388"/>
      <c r="C3" s="949"/>
      <c r="D3" s="950"/>
      <c r="E3" s="946"/>
      <c r="F3" s="951"/>
      <c r="G3" s="952"/>
    </row>
    <row r="4" spans="1:7" ht="15.75" customHeight="1" x14ac:dyDescent="0.25">
      <c r="A4" s="953"/>
      <c r="B4" s="954"/>
      <c r="C4" s="955"/>
      <c r="D4" s="956"/>
      <c r="E4" s="946"/>
      <c r="F4" s="751"/>
      <c r="G4" s="753"/>
    </row>
    <row r="5" spans="1:7" ht="19.5" customHeight="1" thickBot="1" x14ac:dyDescent="0.3">
      <c r="A5" s="957"/>
      <c r="B5" s="958"/>
      <c r="C5" s="959"/>
      <c r="D5" s="960"/>
      <c r="E5" s="947"/>
      <c r="F5" s="957"/>
      <c r="G5" s="961"/>
    </row>
    <row r="6" spans="1:7" ht="21.75" customHeight="1" thickBot="1" x14ac:dyDescent="0.3">
      <c r="A6" s="976" t="s">
        <v>527</v>
      </c>
      <c r="B6" s="977"/>
      <c r="C6" s="977"/>
      <c r="D6" s="977"/>
      <c r="E6" s="977"/>
      <c r="F6" s="977"/>
      <c r="G6" s="978"/>
    </row>
    <row r="7" spans="1:7" ht="16.5" customHeight="1" x14ac:dyDescent="0.25">
      <c r="A7" s="942" t="s">
        <v>516</v>
      </c>
      <c r="B7" s="972"/>
      <c r="C7" s="972"/>
      <c r="D7" s="972"/>
      <c r="E7" s="972"/>
      <c r="F7" s="972"/>
      <c r="G7" s="943"/>
    </row>
    <row r="8" spans="1:7" ht="15" customHeight="1" x14ac:dyDescent="0.25">
      <c r="A8" s="966"/>
      <c r="B8" s="967"/>
      <c r="C8" s="967"/>
      <c r="D8" s="967"/>
      <c r="E8" s="967"/>
      <c r="F8" s="967"/>
      <c r="G8" s="968"/>
    </row>
    <row r="9" spans="1:7" x14ac:dyDescent="0.25">
      <c r="A9" s="966"/>
      <c r="B9" s="967"/>
      <c r="C9" s="967"/>
      <c r="D9" s="967"/>
      <c r="E9" s="967"/>
      <c r="F9" s="967"/>
      <c r="G9" s="968"/>
    </row>
    <row r="10" spans="1:7" ht="15" customHeight="1" x14ac:dyDescent="0.25">
      <c r="A10" s="966"/>
      <c r="B10" s="967"/>
      <c r="C10" s="967"/>
      <c r="D10" s="967"/>
      <c r="E10" s="967"/>
      <c r="F10" s="967"/>
      <c r="G10" s="968"/>
    </row>
    <row r="11" spans="1:7" x14ac:dyDescent="0.25">
      <c r="A11" s="966"/>
      <c r="B11" s="967"/>
      <c r="C11" s="967"/>
      <c r="D11" s="967"/>
      <c r="E11" s="967"/>
      <c r="F11" s="967"/>
      <c r="G11" s="968"/>
    </row>
    <row r="12" spans="1:7" ht="15.75" customHeight="1" x14ac:dyDescent="0.25">
      <c r="A12" s="966"/>
      <c r="B12" s="967"/>
      <c r="C12" s="967"/>
      <c r="D12" s="967"/>
      <c r="E12" s="967"/>
      <c r="F12" s="967"/>
      <c r="G12" s="968"/>
    </row>
    <row r="13" spans="1:7" ht="15.75" thickBot="1" x14ac:dyDescent="0.3">
      <c r="A13" s="969"/>
      <c r="B13" s="970"/>
      <c r="C13" s="970"/>
      <c r="D13" s="970"/>
      <c r="E13" s="970"/>
      <c r="F13" s="970"/>
      <c r="G13" s="971"/>
    </row>
    <row r="14" spans="1:7" ht="23.25" customHeight="1" x14ac:dyDescent="0.25">
      <c r="A14" s="942" t="s">
        <v>528</v>
      </c>
      <c r="B14" s="972"/>
      <c r="C14" s="972"/>
      <c r="D14" s="972"/>
      <c r="E14" s="972"/>
      <c r="F14" s="972"/>
      <c r="G14" s="943"/>
    </row>
    <row r="15" spans="1:7" ht="16.5" customHeight="1" thickBot="1" x14ac:dyDescent="0.3">
      <c r="A15" s="969"/>
      <c r="B15" s="970"/>
      <c r="C15" s="970"/>
      <c r="D15" s="970"/>
      <c r="E15" s="970"/>
      <c r="F15" s="970"/>
      <c r="G15" s="971"/>
    </row>
    <row r="16" spans="1:7" ht="16.5" customHeight="1" x14ac:dyDescent="0.25">
      <c r="A16" s="942" t="s">
        <v>529</v>
      </c>
      <c r="B16" s="972"/>
      <c r="C16" s="972"/>
      <c r="D16" s="972"/>
      <c r="E16" s="972"/>
      <c r="F16" s="972"/>
      <c r="G16" s="943"/>
    </row>
    <row r="17" spans="1:7" ht="28.5" customHeight="1" thickBot="1" x14ac:dyDescent="0.3">
      <c r="A17" s="390"/>
      <c r="B17" s="391"/>
      <c r="C17" s="391"/>
      <c r="D17" s="391"/>
      <c r="E17" s="391"/>
      <c r="F17" s="391"/>
      <c r="G17" s="392"/>
    </row>
    <row r="18" spans="1:7" ht="15" customHeight="1" thickBot="1" x14ac:dyDescent="0.3">
      <c r="A18" s="973" t="s">
        <v>530</v>
      </c>
      <c r="B18" s="974"/>
      <c r="C18" s="974"/>
      <c r="D18" s="974"/>
      <c r="E18" s="974"/>
      <c r="F18" s="974"/>
      <c r="G18" s="975"/>
    </row>
    <row r="19" spans="1:7" x14ac:dyDescent="0.25">
      <c r="A19" s="988"/>
      <c r="B19" s="989"/>
      <c r="C19" s="989"/>
      <c r="D19" s="989"/>
      <c r="E19" s="989"/>
      <c r="F19" s="989"/>
      <c r="G19" s="990"/>
    </row>
    <row r="20" spans="1:7" ht="15" customHeight="1" x14ac:dyDescent="0.25">
      <c r="A20" s="963" t="s">
        <v>517</v>
      </c>
      <c r="B20" s="964"/>
      <c r="C20" s="964"/>
      <c r="D20" s="964"/>
      <c r="E20" s="964"/>
      <c r="F20" s="964"/>
      <c r="G20" s="965"/>
    </row>
    <row r="21" spans="1:7" ht="15" customHeight="1" x14ac:dyDescent="0.25">
      <c r="A21" s="966"/>
      <c r="B21" s="967"/>
      <c r="C21" s="967"/>
      <c r="D21" s="967"/>
      <c r="E21" s="967"/>
      <c r="F21" s="967"/>
      <c r="G21" s="968"/>
    </row>
    <row r="22" spans="1:7" ht="15" customHeight="1" x14ac:dyDescent="0.25">
      <c r="A22" s="966"/>
      <c r="B22" s="967"/>
      <c r="C22" s="967"/>
      <c r="D22" s="967"/>
      <c r="E22" s="967"/>
      <c r="F22" s="967"/>
      <c r="G22" s="968"/>
    </row>
    <row r="23" spans="1:7" ht="15" customHeight="1" x14ac:dyDescent="0.25">
      <c r="A23" s="966"/>
      <c r="B23" s="967"/>
      <c r="C23" s="967"/>
      <c r="D23" s="967"/>
      <c r="E23" s="967"/>
      <c r="F23" s="967"/>
      <c r="G23" s="968"/>
    </row>
    <row r="24" spans="1:7" ht="15" customHeight="1" x14ac:dyDescent="0.25">
      <c r="A24" s="966"/>
      <c r="B24" s="967"/>
      <c r="C24" s="967"/>
      <c r="D24" s="967"/>
      <c r="E24" s="967"/>
      <c r="F24" s="967"/>
      <c r="G24" s="968"/>
    </row>
    <row r="25" spans="1:7" ht="15" customHeight="1" x14ac:dyDescent="0.25">
      <c r="A25" s="966"/>
      <c r="B25" s="967"/>
      <c r="C25" s="967"/>
      <c r="D25" s="967"/>
      <c r="E25" s="967"/>
      <c r="F25" s="967"/>
      <c r="G25" s="968"/>
    </row>
    <row r="26" spans="1:7" ht="15.75" thickBot="1" x14ac:dyDescent="0.3">
      <c r="A26" s="754"/>
      <c r="B26" s="755"/>
      <c r="C26" s="755"/>
      <c r="D26" s="755"/>
      <c r="E26" s="755"/>
      <c r="F26" s="755"/>
      <c r="G26" s="960"/>
    </row>
    <row r="27" spans="1:7" x14ac:dyDescent="0.25">
      <c r="A27" s="988"/>
      <c r="B27" s="989"/>
      <c r="C27" s="989"/>
      <c r="D27" s="989"/>
      <c r="E27" s="989"/>
      <c r="F27" s="989"/>
      <c r="G27" s="990"/>
    </row>
    <row r="28" spans="1:7" ht="20.25" x14ac:dyDescent="0.25">
      <c r="A28" s="963" t="s">
        <v>518</v>
      </c>
      <c r="B28" s="964"/>
      <c r="C28" s="964"/>
      <c r="D28" s="964"/>
      <c r="E28" s="964"/>
      <c r="F28" s="964"/>
      <c r="G28" s="965"/>
    </row>
    <row r="29" spans="1:7" ht="15" customHeight="1" x14ac:dyDescent="0.25">
      <c r="A29" s="966"/>
      <c r="B29" s="967"/>
      <c r="C29" s="967"/>
      <c r="D29" s="967"/>
      <c r="E29" s="967"/>
      <c r="F29" s="967"/>
      <c r="G29" s="968"/>
    </row>
    <row r="30" spans="1:7" x14ac:dyDescent="0.25">
      <c r="A30" s="966"/>
      <c r="B30" s="967"/>
      <c r="C30" s="967"/>
      <c r="D30" s="967"/>
      <c r="E30" s="967"/>
      <c r="F30" s="967"/>
      <c r="G30" s="968"/>
    </row>
    <row r="31" spans="1:7" ht="15" customHeight="1" x14ac:dyDescent="0.25">
      <c r="A31" s="966"/>
      <c r="B31" s="967"/>
      <c r="C31" s="967"/>
      <c r="D31" s="967"/>
      <c r="E31" s="967"/>
      <c r="F31" s="967"/>
      <c r="G31" s="968"/>
    </row>
    <row r="32" spans="1:7" ht="15.75" thickBot="1" x14ac:dyDescent="0.3">
      <c r="A32" s="985"/>
      <c r="B32" s="986"/>
      <c r="C32" s="986"/>
      <c r="D32" s="986"/>
      <c r="E32" s="986"/>
      <c r="F32" s="986"/>
      <c r="G32" s="987"/>
    </row>
    <row r="33" spans="1:7" ht="15" customHeight="1" x14ac:dyDescent="0.25">
      <c r="A33" s="942" t="s">
        <v>519</v>
      </c>
      <c r="B33" s="972"/>
      <c r="C33" s="972"/>
      <c r="D33" s="972"/>
      <c r="E33" s="972"/>
      <c r="F33" s="972"/>
      <c r="G33" s="943"/>
    </row>
    <row r="34" spans="1:7" x14ac:dyDescent="0.25">
      <c r="A34" s="962"/>
      <c r="B34" s="962"/>
      <c r="C34" s="962"/>
      <c r="D34" s="962"/>
      <c r="E34" s="962"/>
      <c r="F34" s="962"/>
      <c r="G34" s="386"/>
    </row>
    <row r="35" spans="1:7" x14ac:dyDescent="0.25">
      <c r="A35" s="962"/>
      <c r="B35" s="962"/>
      <c r="C35" s="962"/>
      <c r="D35" s="962"/>
      <c r="E35" s="962"/>
      <c r="F35" s="962"/>
      <c r="G35" s="386"/>
    </row>
    <row r="36" spans="1:7" x14ac:dyDescent="0.25">
      <c r="A36" s="389"/>
      <c r="B36" s="389"/>
      <c r="C36" s="962"/>
      <c r="D36" s="962"/>
      <c r="E36" s="962"/>
      <c r="F36" s="389"/>
      <c r="G36" s="386"/>
    </row>
    <row r="37" spans="1:7" ht="20.25" x14ac:dyDescent="0.25">
      <c r="A37" s="963" t="s">
        <v>520</v>
      </c>
      <c r="B37" s="964"/>
      <c r="C37" s="964"/>
      <c r="D37" s="964"/>
      <c r="E37" s="964"/>
      <c r="F37" s="964"/>
      <c r="G37" s="965"/>
    </row>
    <row r="38" spans="1:7" x14ac:dyDescent="0.25">
      <c r="A38" s="966"/>
      <c r="B38" s="967"/>
      <c r="C38" s="967"/>
      <c r="D38" s="967"/>
      <c r="E38" s="967"/>
      <c r="F38" s="967"/>
      <c r="G38" s="968"/>
    </row>
    <row r="39" spans="1:7" ht="15" customHeight="1" x14ac:dyDescent="0.25">
      <c r="A39" s="991"/>
      <c r="B39" s="992"/>
      <c r="C39" s="992"/>
      <c r="D39" s="992"/>
      <c r="E39" s="992"/>
      <c r="F39" s="992"/>
      <c r="G39" s="993"/>
    </row>
    <row r="40" spans="1:7" x14ac:dyDescent="0.25">
      <c r="A40" s="991"/>
      <c r="B40" s="992"/>
      <c r="C40" s="992"/>
      <c r="D40" s="992"/>
      <c r="E40" s="992"/>
      <c r="F40" s="992"/>
      <c r="G40" s="993"/>
    </row>
    <row r="41" spans="1:7" x14ac:dyDescent="0.25">
      <c r="A41" s="991"/>
      <c r="B41" s="992"/>
      <c r="C41" s="992"/>
      <c r="D41" s="992"/>
      <c r="E41" s="992"/>
      <c r="F41" s="992"/>
      <c r="G41" s="993"/>
    </row>
    <row r="42" spans="1:7" x14ac:dyDescent="0.25">
      <c r="A42" s="991"/>
      <c r="B42" s="992"/>
      <c r="C42" s="992"/>
      <c r="D42" s="992"/>
      <c r="E42" s="992"/>
      <c r="F42" s="992"/>
      <c r="G42" s="993"/>
    </row>
    <row r="43" spans="1:7" x14ac:dyDescent="0.25">
      <c r="A43" s="991"/>
      <c r="B43" s="992"/>
      <c r="C43" s="992"/>
      <c r="D43" s="992"/>
      <c r="E43" s="992"/>
      <c r="F43" s="992"/>
      <c r="G43" s="993"/>
    </row>
    <row r="44" spans="1:7" x14ac:dyDescent="0.25">
      <c r="A44" s="991"/>
      <c r="B44" s="992"/>
      <c r="C44" s="992"/>
      <c r="D44" s="992"/>
      <c r="E44" s="992"/>
      <c r="F44" s="992"/>
      <c r="G44" s="993"/>
    </row>
    <row r="45" spans="1:7" ht="15" customHeight="1" x14ac:dyDescent="0.25">
      <c r="A45" s="991"/>
      <c r="B45" s="992"/>
      <c r="C45" s="992"/>
      <c r="D45" s="992"/>
      <c r="E45" s="992"/>
      <c r="F45" s="992"/>
      <c r="G45" s="993"/>
    </row>
    <row r="46" spans="1:7" ht="15.75" thickBot="1" x14ac:dyDescent="0.3">
      <c r="A46" s="1004"/>
      <c r="B46" s="1005"/>
      <c r="C46" s="1005"/>
      <c r="D46" s="1005"/>
      <c r="E46" s="1005"/>
      <c r="F46" s="1005"/>
      <c r="G46" s="1006"/>
    </row>
    <row r="47" spans="1:7" ht="25.5" customHeight="1" x14ac:dyDescent="0.25">
      <c r="A47" s="942" t="s">
        <v>531</v>
      </c>
      <c r="B47" s="972"/>
      <c r="C47" s="972"/>
      <c r="D47" s="972"/>
      <c r="E47" s="972"/>
      <c r="F47" s="972"/>
      <c r="G47" s="943"/>
    </row>
    <row r="48" spans="1:7" ht="15" customHeight="1" thickBot="1" x14ac:dyDescent="0.3">
      <c r="A48" s="979"/>
      <c r="B48" s="980"/>
      <c r="C48" s="980"/>
      <c r="D48" s="980"/>
      <c r="E48" s="980"/>
      <c r="F48" s="980"/>
      <c r="G48" s="981"/>
    </row>
    <row r="49" spans="1:7" ht="15" customHeight="1" x14ac:dyDescent="0.25">
      <c r="A49" s="982"/>
      <c r="B49" s="983"/>
      <c r="C49" s="983"/>
      <c r="D49" s="983"/>
      <c r="E49" s="983"/>
      <c r="F49" s="983"/>
      <c r="G49" s="984"/>
    </row>
    <row r="50" spans="1:7" ht="18.75" customHeight="1" thickBot="1" x14ac:dyDescent="0.3">
      <c r="A50" s="979"/>
      <c r="B50" s="980"/>
      <c r="C50" s="980"/>
      <c r="D50" s="980"/>
      <c r="E50" s="980"/>
      <c r="F50" s="980"/>
      <c r="G50" s="981"/>
    </row>
    <row r="51" spans="1:7" ht="15" customHeight="1" x14ac:dyDescent="0.25">
      <c r="A51" s="1003" t="s">
        <v>521</v>
      </c>
      <c r="B51" s="1001"/>
      <c r="C51" s="1002"/>
      <c r="D51" s="1000" t="s">
        <v>522</v>
      </c>
      <c r="E51" s="1001"/>
      <c r="F51" s="1002"/>
      <c r="G51" s="393" t="s">
        <v>523</v>
      </c>
    </row>
    <row r="52" spans="1:7" ht="15" customHeight="1" x14ac:dyDescent="0.25">
      <c r="A52" s="966"/>
      <c r="B52" s="967"/>
      <c r="C52" s="967"/>
      <c r="D52" s="967"/>
      <c r="E52" s="967"/>
      <c r="F52" s="967"/>
      <c r="G52" s="968"/>
    </row>
    <row r="53" spans="1:7" ht="15" customHeight="1" thickBot="1" x14ac:dyDescent="0.3">
      <c r="A53" s="979"/>
      <c r="B53" s="980"/>
      <c r="C53" s="980"/>
      <c r="D53" s="980"/>
      <c r="E53" s="980"/>
      <c r="F53" s="980"/>
      <c r="G53" s="981"/>
    </row>
    <row r="54" spans="1:7" x14ac:dyDescent="0.25">
      <c r="A54" s="982"/>
      <c r="B54" s="983"/>
      <c r="C54" s="983"/>
      <c r="D54" s="983"/>
      <c r="E54" s="983"/>
      <c r="F54" s="983"/>
      <c r="G54" s="984"/>
    </row>
    <row r="55" spans="1:7" ht="15" customHeight="1" x14ac:dyDescent="0.25">
      <c r="A55" s="963" t="s">
        <v>524</v>
      </c>
      <c r="B55" s="964"/>
      <c r="C55" s="964"/>
      <c r="D55" s="964"/>
      <c r="E55" s="964"/>
      <c r="F55" s="964"/>
      <c r="G55" s="965"/>
    </row>
    <row r="56" spans="1:7" x14ac:dyDescent="0.25">
      <c r="A56" s="994"/>
      <c r="B56" s="995"/>
      <c r="C56" s="995"/>
      <c r="D56" s="995"/>
      <c r="E56" s="995"/>
      <c r="F56" s="995"/>
      <c r="G56" s="996"/>
    </row>
    <row r="57" spans="1:7" ht="15" customHeight="1" x14ac:dyDescent="0.25">
      <c r="A57" s="994"/>
      <c r="B57" s="995"/>
      <c r="C57" s="995"/>
      <c r="D57" s="995"/>
      <c r="E57" s="995"/>
      <c r="F57" s="995"/>
      <c r="G57" s="996"/>
    </row>
    <row r="58" spans="1:7" ht="15.75" thickBot="1" x14ac:dyDescent="0.3">
      <c r="A58" s="997"/>
      <c r="B58" s="998"/>
      <c r="C58" s="998"/>
      <c r="D58" s="998"/>
      <c r="E58" s="998"/>
      <c r="F58" s="998"/>
      <c r="G58" s="999"/>
    </row>
    <row r="59" spans="1:7" ht="17.25" customHeight="1" x14ac:dyDescent="0.25">
      <c r="A59" s="1003" t="s">
        <v>525</v>
      </c>
      <c r="B59" s="1001"/>
      <c r="C59" s="1001"/>
      <c r="D59" s="1001"/>
      <c r="E59" s="1001"/>
      <c r="F59" s="1001"/>
      <c r="G59" s="1002"/>
    </row>
    <row r="60" spans="1:7" x14ac:dyDescent="0.25">
      <c r="A60" s="994"/>
      <c r="B60" s="995"/>
      <c r="C60" s="995"/>
      <c r="D60" s="995"/>
      <c r="E60" s="995"/>
      <c r="F60" s="995"/>
      <c r="G60" s="996"/>
    </row>
    <row r="61" spans="1:7" ht="15.75" thickBot="1" x14ac:dyDescent="0.3">
      <c r="A61" s="997"/>
      <c r="B61" s="998"/>
      <c r="C61" s="998"/>
      <c r="D61" s="998"/>
      <c r="E61" s="998"/>
      <c r="F61" s="998"/>
      <c r="G61" s="999"/>
    </row>
    <row r="63" spans="1:7" ht="15" customHeight="1" x14ac:dyDescent="0.25"/>
    <row r="64" spans="1:7" ht="15" customHeight="1" x14ac:dyDescent="0.25"/>
    <row r="65" ht="15" customHeight="1" x14ac:dyDescent="0.25"/>
    <row r="67" ht="15" customHeight="1" x14ac:dyDescent="0.25"/>
    <row r="68" ht="15" customHeight="1" x14ac:dyDescent="0.25"/>
  </sheetData>
  <mergeCells count="72">
    <mergeCell ref="A53:G53"/>
    <mergeCell ref="A54:G54"/>
    <mergeCell ref="A44:G44"/>
    <mergeCell ref="A45:G45"/>
    <mergeCell ref="A46:G46"/>
    <mergeCell ref="A47:G47"/>
    <mergeCell ref="A60:G60"/>
    <mergeCell ref="A61:G61"/>
    <mergeCell ref="A43:G43"/>
    <mergeCell ref="A42:G42"/>
    <mergeCell ref="A37:G37"/>
    <mergeCell ref="D51:F51"/>
    <mergeCell ref="A51:C51"/>
    <mergeCell ref="A41:G41"/>
    <mergeCell ref="A40:G40"/>
    <mergeCell ref="A55:G55"/>
    <mergeCell ref="A56:G56"/>
    <mergeCell ref="A57:G57"/>
    <mergeCell ref="A58:G58"/>
    <mergeCell ref="A59:G59"/>
    <mergeCell ref="A50:G50"/>
    <mergeCell ref="A52:G52"/>
    <mergeCell ref="A11:G11"/>
    <mergeCell ref="A48:G48"/>
    <mergeCell ref="A49:G49"/>
    <mergeCell ref="A32:G32"/>
    <mergeCell ref="A33:G33"/>
    <mergeCell ref="A23:G23"/>
    <mergeCell ref="A24:G24"/>
    <mergeCell ref="A25:G25"/>
    <mergeCell ref="A26:G26"/>
    <mergeCell ref="A27:G27"/>
    <mergeCell ref="C36:E36"/>
    <mergeCell ref="A39:G39"/>
    <mergeCell ref="A38:G38"/>
    <mergeCell ref="A19:G19"/>
    <mergeCell ref="A20:G20"/>
    <mergeCell ref="A21:G21"/>
    <mergeCell ref="A6:G6"/>
    <mergeCell ref="A7:G7"/>
    <mergeCell ref="A8:G8"/>
    <mergeCell ref="A9:G9"/>
    <mergeCell ref="A10:G10"/>
    <mergeCell ref="A22:G22"/>
    <mergeCell ref="A12:G12"/>
    <mergeCell ref="A13:G13"/>
    <mergeCell ref="A14:G14"/>
    <mergeCell ref="A15:G15"/>
    <mergeCell ref="A18:G18"/>
    <mergeCell ref="A16:G16"/>
    <mergeCell ref="F34:F35"/>
    <mergeCell ref="A28:G28"/>
    <mergeCell ref="A29:G29"/>
    <mergeCell ref="A30:G30"/>
    <mergeCell ref="A31:G31"/>
    <mergeCell ref="A34:A35"/>
    <mergeCell ref="B34:B35"/>
    <mergeCell ref="C34:C35"/>
    <mergeCell ref="D34:D35"/>
    <mergeCell ref="E34:E35"/>
    <mergeCell ref="A2:B2"/>
    <mergeCell ref="C2:D2"/>
    <mergeCell ref="E2:E5"/>
    <mergeCell ref="F2:G2"/>
    <mergeCell ref="C3:D3"/>
    <mergeCell ref="F3:G3"/>
    <mergeCell ref="A4:B4"/>
    <mergeCell ref="C4:D4"/>
    <mergeCell ref="F4:G4"/>
    <mergeCell ref="A5:B5"/>
    <mergeCell ref="C5:D5"/>
    <mergeCell ref="F5:G5"/>
  </mergeCells>
  <hyperlinks>
    <hyperlink ref="A1" location="HOME!A1" display="HOME" xr:uid="{597FDC15-DDBE-4A0E-B202-B543937040EC}"/>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4E8C6-9E94-49D8-995A-A4CE1EB54B71}">
  <sheetPr codeName="Sheet12">
    <tabColor theme="1" tint="0.34998626667073579"/>
    <pageSetUpPr fitToPage="1"/>
  </sheetPr>
  <dimension ref="A1:J109"/>
  <sheetViews>
    <sheetView view="pageBreakPreview" zoomScale="60" zoomScaleNormal="60" workbookViewId="0"/>
  </sheetViews>
  <sheetFormatPr defaultRowHeight="15" x14ac:dyDescent="0.25"/>
  <cols>
    <col min="1" max="1" width="29.42578125" customWidth="1"/>
    <col min="2" max="2" width="37.28515625" customWidth="1"/>
    <col min="3" max="3" width="36.140625" customWidth="1"/>
    <col min="4" max="4" width="28.42578125" customWidth="1"/>
    <col min="5" max="5" width="26.28515625" customWidth="1"/>
    <col min="6" max="6" width="25.140625" customWidth="1"/>
    <col min="7" max="11" width="15.7109375" customWidth="1"/>
  </cols>
  <sheetData>
    <row r="1" spans="1:10" ht="18.75" x14ac:dyDescent="0.3">
      <c r="A1" s="409" t="s">
        <v>628</v>
      </c>
    </row>
    <row r="2" spans="1:10" ht="66" customHeight="1" thickBot="1" x14ac:dyDescent="0.3">
      <c r="A2" s="1007" t="s">
        <v>693</v>
      </c>
      <c r="B2" s="1007"/>
      <c r="C2" s="1007"/>
      <c r="D2" s="1007"/>
      <c r="E2" s="1007"/>
      <c r="F2" s="1007"/>
      <c r="G2" s="1007"/>
      <c r="H2" s="1007"/>
      <c r="I2" s="1007"/>
      <c r="J2" s="1007"/>
    </row>
    <row r="3" spans="1:10" ht="67.5" customHeight="1" x14ac:dyDescent="0.25">
      <c r="A3" s="499" t="s">
        <v>694</v>
      </c>
      <c r="B3" s="499" t="s">
        <v>695</v>
      </c>
      <c r="C3" s="499" t="s">
        <v>696</v>
      </c>
      <c r="D3" s="499" t="s">
        <v>697</v>
      </c>
      <c r="E3" s="500" t="s">
        <v>634</v>
      </c>
      <c r="F3" s="501" t="s">
        <v>698</v>
      </c>
      <c r="G3" s="501" t="s">
        <v>700</v>
      </c>
      <c r="H3" s="501" t="s">
        <v>702</v>
      </c>
      <c r="I3" s="501" t="s">
        <v>704</v>
      </c>
      <c r="J3" s="502" t="s">
        <v>706</v>
      </c>
    </row>
    <row r="4" spans="1:10" ht="47.25" customHeight="1" thickBot="1" x14ac:dyDescent="0.3">
      <c r="A4" s="497"/>
      <c r="B4" s="497"/>
      <c r="C4" s="497"/>
      <c r="D4" s="497"/>
      <c r="E4" s="498"/>
      <c r="F4" s="495" t="s">
        <v>699</v>
      </c>
      <c r="G4" s="496" t="s">
        <v>701</v>
      </c>
      <c r="H4" s="495" t="s">
        <v>703</v>
      </c>
      <c r="I4" s="495" t="s">
        <v>705</v>
      </c>
      <c r="J4" s="495"/>
    </row>
    <row r="5" spans="1:10" x14ac:dyDescent="0.25">
      <c r="A5" s="359"/>
      <c r="B5" s="359"/>
      <c r="C5" s="359"/>
      <c r="D5" s="359"/>
      <c r="E5" s="359"/>
      <c r="F5" s="359"/>
      <c r="G5" s="359"/>
      <c r="H5" s="359"/>
      <c r="I5" s="359"/>
      <c r="J5" s="359"/>
    </row>
    <row r="6" spans="1:10" x14ac:dyDescent="0.25">
      <c r="A6" s="356"/>
      <c r="B6" s="356"/>
      <c r="C6" s="356"/>
      <c r="D6" s="356"/>
      <c r="E6" s="356"/>
      <c r="F6" s="356"/>
      <c r="G6" s="356"/>
      <c r="H6" s="356"/>
      <c r="I6" s="356"/>
      <c r="J6" s="356"/>
    </row>
    <row r="7" spans="1:10" x14ac:dyDescent="0.25">
      <c r="A7" s="356"/>
      <c r="B7" s="356"/>
      <c r="C7" s="356"/>
      <c r="D7" s="356"/>
      <c r="E7" s="356"/>
      <c r="F7" s="356"/>
      <c r="G7" s="356"/>
      <c r="H7" s="356"/>
      <c r="I7" s="356"/>
      <c r="J7" s="356"/>
    </row>
    <row r="8" spans="1:10" x14ac:dyDescent="0.25">
      <c r="A8" s="356"/>
      <c r="B8" s="356"/>
      <c r="C8" s="356"/>
      <c r="D8" s="356"/>
      <c r="E8" s="356"/>
      <c r="F8" s="356"/>
      <c r="G8" s="356"/>
      <c r="H8" s="356"/>
      <c r="I8" s="356"/>
      <c r="J8" s="356"/>
    </row>
    <row r="9" spans="1:10" x14ac:dyDescent="0.25">
      <c r="A9" s="356"/>
      <c r="B9" s="356"/>
      <c r="C9" s="356"/>
      <c r="D9" s="356"/>
      <c r="E9" s="356"/>
      <c r="F9" s="356"/>
      <c r="G9" s="356"/>
      <c r="H9" s="356"/>
      <c r="I9" s="356"/>
      <c r="J9" s="356"/>
    </row>
    <row r="10" spans="1:10" x14ac:dyDescent="0.25">
      <c r="A10" s="356"/>
      <c r="B10" s="356"/>
      <c r="C10" s="356"/>
      <c r="D10" s="356"/>
      <c r="E10" s="356"/>
      <c r="F10" s="356"/>
      <c r="G10" s="356"/>
      <c r="H10" s="356"/>
      <c r="I10" s="356"/>
      <c r="J10" s="356"/>
    </row>
    <row r="11" spans="1:10" x14ac:dyDescent="0.25">
      <c r="A11" s="356"/>
      <c r="B11" s="356"/>
      <c r="C11" s="356"/>
      <c r="D11" s="356"/>
      <c r="E11" s="356"/>
      <c r="F11" s="356"/>
      <c r="G11" s="356"/>
      <c r="H11" s="356"/>
      <c r="I11" s="356"/>
      <c r="J11" s="356"/>
    </row>
    <row r="12" spans="1:10" x14ac:dyDescent="0.25">
      <c r="A12" s="356"/>
      <c r="B12" s="356"/>
      <c r="C12" s="356"/>
      <c r="D12" s="356"/>
      <c r="E12" s="356"/>
      <c r="F12" s="356"/>
      <c r="G12" s="356"/>
      <c r="H12" s="356"/>
      <c r="I12" s="356"/>
      <c r="J12" s="356"/>
    </row>
    <row r="13" spans="1:10" x14ac:dyDescent="0.25">
      <c r="A13" s="356"/>
      <c r="B13" s="356"/>
      <c r="C13" s="356"/>
      <c r="D13" s="356"/>
      <c r="E13" s="356"/>
      <c r="F13" s="356"/>
      <c r="G13" s="356"/>
      <c r="H13" s="356"/>
      <c r="I13" s="356"/>
      <c r="J13" s="356"/>
    </row>
    <row r="14" spans="1:10" x14ac:dyDescent="0.25">
      <c r="A14" s="356"/>
      <c r="B14" s="356"/>
      <c r="C14" s="356"/>
      <c r="D14" s="356"/>
      <c r="E14" s="356"/>
      <c r="F14" s="356"/>
      <c r="G14" s="356"/>
      <c r="H14" s="356"/>
      <c r="I14" s="356"/>
      <c r="J14" s="356"/>
    </row>
    <row r="15" spans="1:10" x14ac:dyDescent="0.25">
      <c r="A15" s="356"/>
      <c r="B15" s="356"/>
      <c r="C15" s="356"/>
      <c r="D15" s="356"/>
      <c r="E15" s="356"/>
      <c r="F15" s="356"/>
      <c r="G15" s="356"/>
      <c r="H15" s="356"/>
      <c r="I15" s="356"/>
      <c r="J15" s="356"/>
    </row>
    <row r="16" spans="1:10" ht="15.75" thickBot="1" x14ac:dyDescent="0.3">
      <c r="A16" s="357"/>
      <c r="B16" s="357"/>
      <c r="C16" s="357"/>
      <c r="D16" s="357"/>
      <c r="E16" s="357"/>
      <c r="F16" s="357"/>
      <c r="G16" s="357"/>
      <c r="H16" s="357"/>
      <c r="I16" s="357"/>
      <c r="J16" s="357"/>
    </row>
    <row r="17" spans="1:10" x14ac:dyDescent="0.25">
      <c r="A17" s="352"/>
      <c r="B17" s="352"/>
      <c r="C17" s="352"/>
      <c r="D17" s="352"/>
      <c r="E17" s="352"/>
      <c r="F17" s="352"/>
      <c r="G17" s="352"/>
      <c r="H17" s="352"/>
      <c r="I17" s="352"/>
      <c r="J17" s="352"/>
    </row>
    <row r="18" spans="1:10" ht="44.25" customHeight="1" x14ac:dyDescent="0.25">
      <c r="A18" s="353"/>
      <c r="B18" s="353"/>
      <c r="C18" s="353"/>
      <c r="D18" s="353"/>
      <c r="E18" s="353"/>
      <c r="F18" s="353"/>
      <c r="G18" s="353"/>
      <c r="H18" s="353"/>
      <c r="I18" s="353"/>
      <c r="J18" s="353"/>
    </row>
    <row r="19" spans="1:10" x14ac:dyDescent="0.25">
      <c r="A19" s="353"/>
      <c r="B19" s="353"/>
      <c r="C19" s="353"/>
      <c r="D19" s="353"/>
      <c r="E19" s="353"/>
      <c r="F19" s="353"/>
      <c r="G19" s="353"/>
      <c r="H19" s="353"/>
      <c r="I19" s="353"/>
      <c r="J19" s="353"/>
    </row>
    <row r="20" spans="1:10" ht="40.5" customHeight="1" x14ac:dyDescent="0.25">
      <c r="A20" s="353"/>
      <c r="B20" s="353"/>
      <c r="C20" s="353"/>
      <c r="D20" s="353"/>
      <c r="E20" s="353"/>
      <c r="F20" s="353"/>
      <c r="G20" s="353"/>
      <c r="H20" s="353"/>
      <c r="I20" s="353"/>
      <c r="J20" s="353"/>
    </row>
    <row r="21" spans="1:10" ht="35.25" customHeight="1" x14ac:dyDescent="0.25">
      <c r="A21" s="353"/>
      <c r="B21" s="353"/>
      <c r="C21" s="353"/>
      <c r="D21" s="353"/>
      <c r="E21" s="353"/>
      <c r="F21" s="353"/>
      <c r="G21" s="353"/>
      <c r="H21" s="353"/>
      <c r="I21" s="353"/>
      <c r="J21" s="353"/>
    </row>
    <row r="22" spans="1:10" x14ac:dyDescent="0.25">
      <c r="A22" s="353"/>
      <c r="B22" s="353"/>
      <c r="C22" s="353"/>
      <c r="D22" s="353"/>
      <c r="E22" s="353"/>
      <c r="F22" s="353"/>
      <c r="G22" s="353"/>
      <c r="H22" s="353"/>
      <c r="I22" s="353"/>
      <c r="J22" s="353"/>
    </row>
    <row r="23" spans="1:10" ht="15.75" thickBot="1" x14ac:dyDescent="0.3">
      <c r="A23" s="358"/>
      <c r="B23" s="358"/>
      <c r="C23" s="358"/>
      <c r="D23" s="358"/>
      <c r="E23" s="358"/>
      <c r="F23" s="358"/>
      <c r="G23" s="358"/>
      <c r="H23" s="358"/>
      <c r="I23" s="358"/>
      <c r="J23" s="358"/>
    </row>
    <row r="24" spans="1:10" x14ac:dyDescent="0.25">
      <c r="A24" s="355"/>
      <c r="B24" s="355"/>
      <c r="C24" s="355"/>
      <c r="D24" s="355"/>
      <c r="E24" s="355"/>
      <c r="F24" s="355"/>
      <c r="G24" s="355"/>
      <c r="H24" s="355"/>
      <c r="I24" s="355"/>
      <c r="J24" s="355"/>
    </row>
    <row r="25" spans="1:10" x14ac:dyDescent="0.25">
      <c r="A25" s="356"/>
      <c r="B25" s="356"/>
      <c r="C25" s="356"/>
      <c r="D25" s="356"/>
      <c r="E25" s="356"/>
      <c r="F25" s="356"/>
      <c r="G25" s="356"/>
      <c r="H25" s="356"/>
      <c r="I25" s="356"/>
      <c r="J25" s="356"/>
    </row>
    <row r="26" spans="1:10" ht="48" customHeight="1" x14ac:dyDescent="0.25">
      <c r="A26" s="356"/>
      <c r="B26" s="356"/>
      <c r="C26" s="356"/>
      <c r="D26" s="356"/>
      <c r="E26" s="356"/>
      <c r="F26" s="356"/>
      <c r="G26" s="356"/>
      <c r="H26" s="356"/>
      <c r="I26" s="356"/>
      <c r="J26" s="356"/>
    </row>
    <row r="27" spans="1:10" x14ac:dyDescent="0.25">
      <c r="A27" s="356"/>
      <c r="B27" s="356"/>
      <c r="C27" s="356"/>
      <c r="D27" s="356"/>
      <c r="E27" s="356"/>
      <c r="F27" s="356"/>
      <c r="G27" s="356"/>
      <c r="H27" s="356"/>
      <c r="I27" s="356"/>
      <c r="J27" s="356"/>
    </row>
    <row r="28" spans="1:10" x14ac:dyDescent="0.25">
      <c r="A28" s="356"/>
      <c r="B28" s="356"/>
      <c r="C28" s="356"/>
      <c r="D28" s="356"/>
      <c r="E28" s="356"/>
      <c r="F28" s="356"/>
      <c r="G28" s="356"/>
      <c r="H28" s="356"/>
      <c r="I28" s="356"/>
      <c r="J28" s="356"/>
    </row>
    <row r="29" spans="1:10" x14ac:dyDescent="0.25">
      <c r="A29" s="356"/>
      <c r="B29" s="356"/>
      <c r="C29" s="356"/>
      <c r="D29" s="356"/>
      <c r="E29" s="356"/>
      <c r="F29" s="356"/>
      <c r="G29" s="356"/>
      <c r="H29" s="356"/>
      <c r="I29" s="356"/>
      <c r="J29" s="356"/>
    </row>
    <row r="30" spans="1:10" x14ac:dyDescent="0.25">
      <c r="A30" s="356"/>
      <c r="B30" s="356"/>
      <c r="C30" s="356"/>
      <c r="D30" s="356"/>
      <c r="E30" s="356"/>
      <c r="F30" s="356"/>
      <c r="G30" s="356"/>
      <c r="H30" s="356"/>
      <c r="I30" s="356"/>
      <c r="J30" s="356"/>
    </row>
    <row r="31" spans="1:10" ht="15.75" thickBot="1" x14ac:dyDescent="0.3">
      <c r="A31" s="357"/>
      <c r="B31" s="357"/>
      <c r="C31" s="357"/>
      <c r="D31" s="357"/>
      <c r="E31" s="357"/>
      <c r="F31" s="357"/>
      <c r="G31" s="357"/>
      <c r="H31" s="357"/>
      <c r="I31" s="357"/>
      <c r="J31" s="357"/>
    </row>
    <row r="32" spans="1:10" x14ac:dyDescent="0.25">
      <c r="A32" s="352"/>
      <c r="B32" s="352"/>
      <c r="C32" s="352"/>
      <c r="D32" s="352"/>
      <c r="E32" s="352"/>
      <c r="F32" s="352"/>
      <c r="G32" s="352"/>
      <c r="H32" s="352"/>
      <c r="I32" s="352"/>
      <c r="J32" s="352"/>
    </row>
    <row r="33" spans="1:10" x14ac:dyDescent="0.25">
      <c r="A33" s="353"/>
      <c r="B33" s="353"/>
      <c r="C33" s="353"/>
      <c r="D33" s="353"/>
      <c r="E33" s="353"/>
      <c r="F33" s="353"/>
      <c r="G33" s="353"/>
      <c r="H33" s="353"/>
      <c r="I33" s="353"/>
      <c r="J33" s="353"/>
    </row>
    <row r="34" spans="1:10" ht="61.5" customHeight="1" x14ac:dyDescent="0.25">
      <c r="A34" s="353"/>
      <c r="B34" s="353"/>
      <c r="C34" s="353"/>
      <c r="D34" s="353"/>
      <c r="E34" s="353"/>
      <c r="F34" s="353"/>
      <c r="G34" s="353"/>
      <c r="H34" s="353"/>
      <c r="I34" s="353"/>
      <c r="J34" s="353"/>
    </row>
    <row r="35" spans="1:10" x14ac:dyDescent="0.25">
      <c r="A35" s="353"/>
      <c r="B35" s="353"/>
      <c r="C35" s="353"/>
      <c r="D35" s="353"/>
      <c r="E35" s="353"/>
      <c r="F35" s="353"/>
      <c r="G35" s="353"/>
      <c r="H35" s="353"/>
      <c r="I35" s="353"/>
      <c r="J35" s="353"/>
    </row>
    <row r="36" spans="1:10" x14ac:dyDescent="0.25">
      <c r="A36" s="353"/>
      <c r="B36" s="353"/>
      <c r="C36" s="353"/>
      <c r="D36" s="353"/>
      <c r="E36" s="353"/>
      <c r="F36" s="353"/>
      <c r="G36" s="353"/>
      <c r="H36" s="353"/>
      <c r="I36" s="353"/>
      <c r="J36" s="353"/>
    </row>
    <row r="37" spans="1:10" x14ac:dyDescent="0.25">
      <c r="A37" s="353"/>
      <c r="B37" s="353"/>
      <c r="C37" s="353"/>
      <c r="D37" s="353"/>
      <c r="E37" s="353"/>
      <c r="F37" s="353"/>
      <c r="G37" s="353"/>
      <c r="H37" s="353"/>
      <c r="I37" s="353"/>
      <c r="J37" s="353"/>
    </row>
    <row r="38" spans="1:10" x14ac:dyDescent="0.25">
      <c r="A38" s="353"/>
      <c r="B38" s="353"/>
      <c r="C38" s="353"/>
      <c r="D38" s="353"/>
      <c r="E38" s="353"/>
      <c r="F38" s="353"/>
      <c r="G38" s="353"/>
      <c r="H38" s="353"/>
      <c r="I38" s="353"/>
      <c r="J38" s="353"/>
    </row>
    <row r="39" spans="1:10" ht="15.75" thickBot="1" x14ac:dyDescent="0.3">
      <c r="A39" s="358"/>
      <c r="B39" s="358"/>
      <c r="C39" s="358"/>
      <c r="D39" s="358"/>
      <c r="E39" s="358"/>
      <c r="F39" s="358"/>
      <c r="G39" s="358"/>
      <c r="H39" s="358"/>
      <c r="I39" s="358"/>
      <c r="J39" s="358"/>
    </row>
    <row r="40" spans="1:10" x14ac:dyDescent="0.25">
      <c r="A40" s="355"/>
      <c r="B40" s="355"/>
      <c r="C40" s="355"/>
      <c r="D40" s="355"/>
      <c r="E40" s="355"/>
      <c r="F40" s="355"/>
      <c r="G40" s="355"/>
      <c r="H40" s="355"/>
      <c r="I40" s="355"/>
      <c r="J40" s="355"/>
    </row>
    <row r="41" spans="1:10" x14ac:dyDescent="0.25">
      <c r="A41" s="356"/>
      <c r="B41" s="356"/>
      <c r="C41" s="356"/>
      <c r="D41" s="356"/>
      <c r="E41" s="356"/>
      <c r="F41" s="356"/>
      <c r="G41" s="356"/>
      <c r="H41" s="356"/>
      <c r="I41" s="356"/>
      <c r="J41" s="356"/>
    </row>
    <row r="42" spans="1:10" x14ac:dyDescent="0.25">
      <c r="A42" s="356"/>
      <c r="B42" s="356"/>
      <c r="C42" s="356"/>
      <c r="D42" s="356"/>
      <c r="E42" s="356"/>
      <c r="F42" s="356"/>
      <c r="G42" s="356"/>
      <c r="H42" s="356"/>
      <c r="I42" s="356"/>
      <c r="J42" s="356"/>
    </row>
    <row r="43" spans="1:10" ht="77.25" customHeight="1" x14ac:dyDescent="0.25">
      <c r="A43" s="356"/>
      <c r="B43" s="356"/>
      <c r="C43" s="356"/>
      <c r="D43" s="356"/>
      <c r="E43" s="356"/>
      <c r="F43" s="356"/>
      <c r="G43" s="356"/>
      <c r="H43" s="356"/>
      <c r="I43" s="356"/>
      <c r="J43" s="356"/>
    </row>
    <row r="44" spans="1:10" x14ac:dyDescent="0.25">
      <c r="A44" s="356"/>
      <c r="B44" s="356"/>
      <c r="C44" s="356"/>
      <c r="D44" s="356"/>
      <c r="E44" s="356"/>
      <c r="F44" s="356"/>
      <c r="G44" s="356"/>
      <c r="H44" s="356"/>
      <c r="I44" s="356"/>
      <c r="J44" s="356"/>
    </row>
    <row r="45" spans="1:10" x14ac:dyDescent="0.25">
      <c r="A45" s="356"/>
      <c r="B45" s="356"/>
      <c r="C45" s="356"/>
      <c r="D45" s="356"/>
      <c r="E45" s="356"/>
      <c r="F45" s="356"/>
      <c r="G45" s="356"/>
      <c r="H45" s="356"/>
      <c r="I45" s="356"/>
      <c r="J45" s="356"/>
    </row>
    <row r="46" spans="1:10" ht="15.75" thickBot="1" x14ac:dyDescent="0.3">
      <c r="A46" s="357"/>
      <c r="B46" s="357"/>
      <c r="C46" s="357"/>
      <c r="D46" s="357"/>
      <c r="E46" s="357"/>
      <c r="F46" s="357"/>
      <c r="G46" s="357"/>
      <c r="H46" s="357"/>
      <c r="I46" s="357"/>
      <c r="J46" s="357"/>
    </row>
    <row r="47" spans="1:10" ht="48.75" customHeight="1" x14ac:dyDescent="0.25">
      <c r="A47" s="352"/>
      <c r="B47" s="352"/>
      <c r="C47" s="352"/>
      <c r="D47" s="352"/>
      <c r="E47" s="352"/>
      <c r="F47" s="352"/>
      <c r="G47" s="352"/>
      <c r="H47" s="352"/>
      <c r="I47" s="352"/>
      <c r="J47" s="352"/>
    </row>
    <row r="48" spans="1:10" x14ac:dyDescent="0.25">
      <c r="A48" s="353"/>
      <c r="B48" s="353"/>
      <c r="C48" s="353"/>
      <c r="D48" s="353"/>
      <c r="E48" s="353"/>
      <c r="F48" s="353"/>
      <c r="G48" s="353"/>
      <c r="H48" s="353"/>
      <c r="I48" s="353"/>
      <c r="J48" s="353"/>
    </row>
    <row r="49" spans="1:10" ht="58.5" customHeight="1" x14ac:dyDescent="0.25">
      <c r="A49" s="353"/>
      <c r="B49" s="353"/>
      <c r="C49" s="353"/>
      <c r="D49" s="353"/>
      <c r="E49" s="353"/>
      <c r="F49" s="353"/>
      <c r="G49" s="353"/>
      <c r="H49" s="353"/>
      <c r="I49" s="353"/>
      <c r="J49" s="353"/>
    </row>
    <row r="50" spans="1:10" x14ac:dyDescent="0.25">
      <c r="A50" s="353"/>
      <c r="B50" s="353"/>
      <c r="C50" s="353"/>
      <c r="D50" s="353"/>
      <c r="E50" s="353"/>
      <c r="F50" s="353"/>
      <c r="G50" s="353"/>
      <c r="H50" s="353"/>
      <c r="I50" s="353"/>
      <c r="J50" s="353"/>
    </row>
    <row r="51" spans="1:10" x14ac:dyDescent="0.25">
      <c r="A51" s="353"/>
      <c r="B51" s="353"/>
      <c r="C51" s="353"/>
      <c r="D51" s="353"/>
      <c r="E51" s="353"/>
      <c r="F51" s="353"/>
      <c r="G51" s="353"/>
      <c r="H51" s="353"/>
      <c r="I51" s="353"/>
      <c r="J51" s="353"/>
    </row>
    <row r="52" spans="1:10" ht="15.75" thickBot="1" x14ac:dyDescent="0.3">
      <c r="A52" s="354"/>
      <c r="B52" s="354"/>
      <c r="C52" s="354"/>
      <c r="D52" s="354"/>
      <c r="E52" s="354"/>
      <c r="F52" s="354"/>
      <c r="G52" s="354"/>
      <c r="H52" s="354"/>
      <c r="I52" s="354"/>
      <c r="J52" s="354"/>
    </row>
    <row r="53" spans="1:10" x14ac:dyDescent="0.25">
      <c r="A53" s="359"/>
      <c r="B53" s="359"/>
      <c r="C53" s="359"/>
      <c r="D53" s="359"/>
      <c r="E53" s="359"/>
      <c r="F53" s="359"/>
      <c r="G53" s="359"/>
      <c r="H53" s="359"/>
      <c r="I53" s="359"/>
      <c r="J53" s="359"/>
    </row>
    <row r="54" spans="1:10" x14ac:dyDescent="0.25">
      <c r="A54" s="356"/>
      <c r="B54" s="356"/>
      <c r="C54" s="356"/>
      <c r="D54" s="356"/>
      <c r="E54" s="356"/>
      <c r="F54" s="356"/>
      <c r="G54" s="356"/>
      <c r="H54" s="356"/>
      <c r="I54" s="356"/>
      <c r="J54" s="356"/>
    </row>
    <row r="55" spans="1:10" ht="44.25" customHeight="1" x14ac:dyDescent="0.25">
      <c r="A55" s="356"/>
      <c r="B55" s="356"/>
      <c r="C55" s="356"/>
      <c r="D55" s="356"/>
      <c r="E55" s="356"/>
      <c r="F55" s="356"/>
      <c r="G55" s="356"/>
      <c r="H55" s="356"/>
      <c r="I55" s="356"/>
      <c r="J55" s="356"/>
    </row>
    <row r="56" spans="1:10" x14ac:dyDescent="0.25">
      <c r="A56" s="356"/>
      <c r="B56" s="356"/>
      <c r="C56" s="356"/>
      <c r="D56" s="356"/>
      <c r="E56" s="356"/>
      <c r="F56" s="356"/>
      <c r="G56" s="356"/>
      <c r="H56" s="356"/>
      <c r="I56" s="356"/>
      <c r="J56" s="356"/>
    </row>
    <row r="57" spans="1:10" x14ac:dyDescent="0.25">
      <c r="A57" s="356"/>
      <c r="B57" s="356"/>
      <c r="C57" s="356"/>
      <c r="D57" s="356"/>
      <c r="E57" s="356"/>
      <c r="F57" s="356"/>
      <c r="G57" s="356"/>
      <c r="H57" s="356"/>
      <c r="I57" s="356"/>
      <c r="J57" s="356"/>
    </row>
    <row r="58" spans="1:10" x14ac:dyDescent="0.25">
      <c r="A58" s="356"/>
      <c r="B58" s="356"/>
      <c r="C58" s="356"/>
      <c r="D58" s="356"/>
      <c r="E58" s="356"/>
      <c r="F58" s="356"/>
      <c r="G58" s="356"/>
      <c r="H58" s="356"/>
      <c r="I58" s="356"/>
      <c r="J58" s="356"/>
    </row>
    <row r="59" spans="1:10" x14ac:dyDescent="0.25">
      <c r="A59" s="356"/>
      <c r="B59" s="356"/>
      <c r="C59" s="356"/>
      <c r="D59" s="356"/>
      <c r="E59" s="356"/>
      <c r="F59" s="356"/>
      <c r="G59" s="356"/>
      <c r="H59" s="356"/>
      <c r="I59" s="356"/>
      <c r="J59" s="356"/>
    </row>
    <row r="60" spans="1:10" x14ac:dyDescent="0.25">
      <c r="A60" s="356"/>
      <c r="B60" s="356"/>
      <c r="C60" s="356"/>
      <c r="D60" s="356"/>
      <c r="E60" s="356"/>
      <c r="F60" s="356"/>
      <c r="G60" s="356"/>
      <c r="H60" s="356"/>
      <c r="I60" s="356"/>
      <c r="J60" s="356"/>
    </row>
    <row r="61" spans="1:10" ht="15.75" thickBot="1" x14ac:dyDescent="0.3">
      <c r="A61" s="357"/>
      <c r="B61" s="357"/>
      <c r="C61" s="357"/>
      <c r="D61" s="357"/>
      <c r="E61" s="357"/>
      <c r="F61" s="357"/>
      <c r="G61" s="357"/>
      <c r="H61" s="357"/>
      <c r="I61" s="357"/>
      <c r="J61" s="357"/>
    </row>
    <row r="62" spans="1:10" x14ac:dyDescent="0.25">
      <c r="A62" s="352"/>
      <c r="B62" s="352"/>
      <c r="C62" s="352"/>
      <c r="D62" s="352"/>
      <c r="E62" s="352"/>
      <c r="F62" s="352"/>
      <c r="G62" s="352"/>
      <c r="H62" s="352"/>
      <c r="I62" s="352"/>
      <c r="J62" s="352"/>
    </row>
    <row r="63" spans="1:10" ht="75" customHeight="1" x14ac:dyDescent="0.25">
      <c r="A63" s="353"/>
      <c r="B63" s="353"/>
      <c r="C63" s="353"/>
      <c r="D63" s="353"/>
      <c r="E63" s="353"/>
      <c r="F63" s="353"/>
      <c r="G63" s="353"/>
      <c r="H63" s="353"/>
      <c r="I63" s="353"/>
      <c r="J63" s="353"/>
    </row>
    <row r="64" spans="1:10" ht="48" customHeight="1" x14ac:dyDescent="0.25">
      <c r="A64" s="353"/>
      <c r="B64" s="353"/>
      <c r="C64" s="353"/>
      <c r="D64" s="353"/>
      <c r="E64" s="353"/>
      <c r="F64" s="353"/>
      <c r="G64" s="353"/>
      <c r="H64" s="353"/>
      <c r="I64" s="353"/>
      <c r="J64" s="353"/>
    </row>
    <row r="65" spans="1:10" x14ac:dyDescent="0.25">
      <c r="A65" s="353"/>
      <c r="B65" s="353"/>
      <c r="C65" s="353"/>
      <c r="D65" s="353"/>
      <c r="E65" s="353"/>
      <c r="F65" s="353"/>
      <c r="G65" s="353"/>
      <c r="H65" s="353"/>
      <c r="I65" s="353"/>
      <c r="J65" s="353"/>
    </row>
    <row r="66" spans="1:10" x14ac:dyDescent="0.25">
      <c r="A66" s="353"/>
      <c r="B66" s="353"/>
      <c r="C66" s="353"/>
      <c r="D66" s="353"/>
      <c r="E66" s="353"/>
      <c r="F66" s="353"/>
      <c r="G66" s="353"/>
      <c r="H66" s="353"/>
      <c r="I66" s="353"/>
      <c r="J66" s="353"/>
    </row>
    <row r="67" spans="1:10" x14ac:dyDescent="0.25">
      <c r="A67" s="353"/>
      <c r="B67" s="353"/>
      <c r="C67" s="353"/>
      <c r="D67" s="353"/>
      <c r="E67" s="353"/>
      <c r="F67" s="353"/>
      <c r="G67" s="353"/>
      <c r="H67" s="353"/>
      <c r="I67" s="353"/>
      <c r="J67" s="353"/>
    </row>
    <row r="68" spans="1:10" ht="15.75" thickBot="1" x14ac:dyDescent="0.3">
      <c r="A68" s="358"/>
      <c r="B68" s="358"/>
      <c r="C68" s="358"/>
      <c r="D68" s="358"/>
      <c r="E68" s="358"/>
      <c r="F68" s="358"/>
      <c r="G68" s="358"/>
      <c r="H68" s="358"/>
      <c r="I68" s="358"/>
      <c r="J68" s="358"/>
    </row>
    <row r="69" spans="1:10" x14ac:dyDescent="0.25">
      <c r="A69" s="355"/>
      <c r="B69" s="355"/>
      <c r="C69" s="355"/>
      <c r="D69" s="355"/>
      <c r="E69" s="355"/>
      <c r="F69" s="355"/>
      <c r="G69" s="355"/>
      <c r="H69" s="355"/>
      <c r="I69" s="355"/>
      <c r="J69" s="355"/>
    </row>
    <row r="70" spans="1:10" x14ac:dyDescent="0.25">
      <c r="A70" s="356"/>
      <c r="B70" s="356"/>
      <c r="C70" s="356"/>
      <c r="D70" s="356"/>
      <c r="E70" s="356"/>
      <c r="F70" s="356"/>
      <c r="G70" s="356"/>
      <c r="H70" s="356"/>
      <c r="I70" s="356"/>
      <c r="J70" s="356"/>
    </row>
    <row r="71" spans="1:10" x14ac:dyDescent="0.25">
      <c r="A71" s="356"/>
      <c r="B71" s="356"/>
      <c r="C71" s="356"/>
      <c r="D71" s="356"/>
      <c r="E71" s="356"/>
      <c r="F71" s="356"/>
      <c r="G71" s="356"/>
      <c r="H71" s="356"/>
      <c r="I71" s="356"/>
      <c r="J71" s="356"/>
    </row>
    <row r="72" spans="1:10" ht="90.75" customHeight="1" x14ac:dyDescent="0.25">
      <c r="A72" s="356"/>
      <c r="B72" s="356"/>
      <c r="C72" s="356"/>
      <c r="D72" s="356"/>
      <c r="E72" s="356"/>
      <c r="F72" s="356"/>
      <c r="G72" s="356"/>
      <c r="H72" s="356"/>
      <c r="I72" s="356"/>
      <c r="J72" s="356"/>
    </row>
    <row r="73" spans="1:10" x14ac:dyDescent="0.25">
      <c r="A73" s="356"/>
      <c r="B73" s="356"/>
      <c r="C73" s="356"/>
      <c r="D73" s="356"/>
      <c r="E73" s="356"/>
      <c r="F73" s="356"/>
      <c r="G73" s="356"/>
      <c r="H73" s="356"/>
      <c r="I73" s="356"/>
      <c r="J73" s="356"/>
    </row>
    <row r="74" spans="1:10" x14ac:dyDescent="0.25">
      <c r="A74" s="356"/>
      <c r="B74" s="356"/>
      <c r="C74" s="356"/>
      <c r="D74" s="356"/>
      <c r="E74" s="356"/>
      <c r="F74" s="356"/>
      <c r="G74" s="356"/>
      <c r="H74" s="356"/>
      <c r="I74" s="356"/>
      <c r="J74" s="356"/>
    </row>
    <row r="75" spans="1:10" x14ac:dyDescent="0.25">
      <c r="A75" s="356"/>
      <c r="B75" s="356"/>
      <c r="C75" s="356"/>
      <c r="D75" s="356"/>
      <c r="E75" s="356"/>
      <c r="F75" s="356"/>
      <c r="G75" s="356"/>
      <c r="H75" s="356"/>
      <c r="I75" s="356"/>
      <c r="J75" s="356"/>
    </row>
    <row r="76" spans="1:10" ht="15.75" thickBot="1" x14ac:dyDescent="0.3">
      <c r="A76" s="357"/>
      <c r="B76" s="357"/>
      <c r="C76" s="357"/>
      <c r="D76" s="357"/>
      <c r="E76" s="357"/>
      <c r="F76" s="357"/>
      <c r="G76" s="357"/>
      <c r="H76" s="357"/>
      <c r="I76" s="357"/>
      <c r="J76" s="357"/>
    </row>
    <row r="77" spans="1:10" x14ac:dyDescent="0.25">
      <c r="A77" s="352"/>
      <c r="B77" s="352"/>
      <c r="C77" s="352"/>
      <c r="D77" s="352"/>
      <c r="E77" s="352"/>
      <c r="F77" s="352"/>
      <c r="G77" s="352"/>
      <c r="H77" s="352"/>
      <c r="I77" s="352"/>
      <c r="J77" s="352"/>
    </row>
    <row r="78" spans="1:10" ht="76.5" customHeight="1" x14ac:dyDescent="0.25">
      <c r="A78" s="353"/>
      <c r="B78" s="353"/>
      <c r="C78" s="353"/>
      <c r="D78" s="353"/>
      <c r="E78" s="353"/>
      <c r="F78" s="353"/>
      <c r="G78" s="353"/>
      <c r="H78" s="353"/>
      <c r="I78" s="353"/>
      <c r="J78" s="353"/>
    </row>
    <row r="79" spans="1:10" x14ac:dyDescent="0.25">
      <c r="A79" s="353"/>
      <c r="B79" s="353"/>
      <c r="C79" s="353"/>
      <c r="D79" s="353"/>
      <c r="E79" s="353"/>
      <c r="F79" s="353"/>
      <c r="G79" s="353"/>
      <c r="H79" s="353"/>
      <c r="I79" s="353"/>
      <c r="J79" s="353"/>
    </row>
    <row r="80" spans="1:10" x14ac:dyDescent="0.25">
      <c r="A80" s="353"/>
      <c r="B80" s="353"/>
      <c r="C80" s="353"/>
      <c r="D80" s="353"/>
      <c r="E80" s="353"/>
      <c r="F80" s="353"/>
      <c r="G80" s="353"/>
      <c r="H80" s="353"/>
      <c r="I80" s="353"/>
      <c r="J80" s="353"/>
    </row>
    <row r="81" spans="1:10" x14ac:dyDescent="0.25">
      <c r="A81" s="353"/>
      <c r="B81" s="353"/>
      <c r="C81" s="353"/>
      <c r="D81" s="353"/>
      <c r="E81" s="353"/>
      <c r="F81" s="353"/>
      <c r="G81" s="353"/>
      <c r="H81" s="353"/>
      <c r="I81" s="353"/>
      <c r="J81" s="353"/>
    </row>
    <row r="82" spans="1:10" x14ac:dyDescent="0.25">
      <c r="A82" s="353"/>
      <c r="B82" s="353"/>
      <c r="C82" s="353"/>
      <c r="D82" s="353"/>
      <c r="E82" s="353"/>
      <c r="F82" s="353"/>
      <c r="G82" s="353"/>
      <c r="H82" s="353"/>
      <c r="I82" s="353"/>
      <c r="J82" s="353"/>
    </row>
    <row r="83" spans="1:10" x14ac:dyDescent="0.25">
      <c r="A83" s="353"/>
      <c r="B83" s="353"/>
      <c r="C83" s="353"/>
      <c r="D83" s="353"/>
      <c r="E83" s="353"/>
      <c r="F83" s="353"/>
      <c r="G83" s="353"/>
      <c r="H83" s="353"/>
      <c r="I83" s="353"/>
      <c r="J83" s="353"/>
    </row>
    <row r="84" spans="1:10" x14ac:dyDescent="0.25">
      <c r="A84" s="353"/>
      <c r="B84" s="353"/>
      <c r="C84" s="353"/>
      <c r="D84" s="353"/>
      <c r="E84" s="353"/>
      <c r="F84" s="353"/>
      <c r="G84" s="353"/>
      <c r="H84" s="353"/>
      <c r="I84" s="353"/>
      <c r="J84" s="353"/>
    </row>
    <row r="85" spans="1:10" ht="15.75" thickBot="1" x14ac:dyDescent="0.3">
      <c r="A85" s="358"/>
      <c r="B85" s="358"/>
      <c r="C85" s="358"/>
      <c r="D85" s="358"/>
      <c r="E85" s="358"/>
      <c r="F85" s="358"/>
      <c r="G85" s="358"/>
      <c r="H85" s="358"/>
      <c r="I85" s="358"/>
      <c r="J85" s="358"/>
    </row>
    <row r="86" spans="1:10" x14ac:dyDescent="0.25">
      <c r="A86" s="355"/>
      <c r="B86" s="355"/>
      <c r="C86" s="355"/>
      <c r="D86" s="355"/>
      <c r="E86" s="355"/>
      <c r="F86" s="355"/>
      <c r="G86" s="355"/>
      <c r="H86" s="355"/>
      <c r="I86" s="355"/>
      <c r="J86" s="355"/>
    </row>
    <row r="87" spans="1:10" x14ac:dyDescent="0.25">
      <c r="A87" s="356"/>
      <c r="B87" s="356"/>
      <c r="C87" s="356"/>
      <c r="D87" s="356"/>
      <c r="E87" s="356"/>
      <c r="F87" s="356"/>
      <c r="G87" s="356"/>
      <c r="H87" s="356"/>
      <c r="I87" s="356"/>
      <c r="J87" s="356"/>
    </row>
    <row r="88" spans="1:10" ht="102" customHeight="1" x14ac:dyDescent="0.25">
      <c r="A88" s="356"/>
      <c r="B88" s="356"/>
      <c r="C88" s="356"/>
      <c r="D88" s="356"/>
      <c r="E88" s="356"/>
      <c r="F88" s="356"/>
      <c r="G88" s="356"/>
      <c r="H88" s="356"/>
      <c r="I88" s="356"/>
      <c r="J88" s="356"/>
    </row>
    <row r="89" spans="1:10" x14ac:dyDescent="0.25">
      <c r="A89" s="356"/>
      <c r="B89" s="356"/>
      <c r="C89" s="356"/>
      <c r="D89" s="356"/>
      <c r="E89" s="356"/>
      <c r="F89" s="356"/>
      <c r="G89" s="356"/>
      <c r="H89" s="356"/>
      <c r="I89" s="356"/>
      <c r="J89" s="356"/>
    </row>
    <row r="90" spans="1:10" x14ac:dyDescent="0.25">
      <c r="A90" s="356"/>
      <c r="B90" s="356"/>
      <c r="C90" s="356"/>
      <c r="D90" s="356"/>
      <c r="E90" s="356"/>
      <c r="F90" s="356"/>
      <c r="G90" s="356"/>
      <c r="H90" s="356"/>
      <c r="I90" s="356"/>
      <c r="J90" s="356"/>
    </row>
    <row r="91" spans="1:10" x14ac:dyDescent="0.25">
      <c r="A91" s="356"/>
      <c r="B91" s="356"/>
      <c r="C91" s="356"/>
      <c r="D91" s="356"/>
      <c r="E91" s="356"/>
      <c r="F91" s="356"/>
      <c r="G91" s="356"/>
      <c r="H91" s="356"/>
      <c r="I91" s="356"/>
      <c r="J91" s="356"/>
    </row>
    <row r="92" spans="1:10" x14ac:dyDescent="0.25">
      <c r="A92" s="356"/>
      <c r="B92" s="356"/>
      <c r="C92" s="356"/>
      <c r="D92" s="356"/>
      <c r="E92" s="356"/>
      <c r="F92" s="356"/>
      <c r="G92" s="356"/>
      <c r="H92" s="356"/>
      <c r="I92" s="356"/>
      <c r="J92" s="356"/>
    </row>
    <row r="93" spans="1:10" ht="15.75" thickBot="1" x14ac:dyDescent="0.3">
      <c r="A93" s="357"/>
      <c r="B93" s="357"/>
      <c r="C93" s="357"/>
      <c r="D93" s="357"/>
      <c r="E93" s="357"/>
      <c r="F93" s="357"/>
      <c r="G93" s="357"/>
      <c r="H93" s="357"/>
      <c r="I93" s="357"/>
      <c r="J93" s="357"/>
    </row>
    <row r="94" spans="1:10" x14ac:dyDescent="0.25">
      <c r="A94" s="352"/>
      <c r="B94" s="352"/>
      <c r="C94" s="352"/>
      <c r="D94" s="352"/>
      <c r="E94" s="352"/>
      <c r="F94" s="352"/>
      <c r="G94" s="352"/>
      <c r="H94" s="352"/>
      <c r="I94" s="352"/>
      <c r="J94" s="352"/>
    </row>
    <row r="95" spans="1:10" x14ac:dyDescent="0.25">
      <c r="A95" s="353"/>
      <c r="B95" s="353"/>
      <c r="C95" s="353"/>
      <c r="D95" s="353"/>
      <c r="E95" s="353"/>
      <c r="F95" s="353"/>
      <c r="G95" s="353"/>
      <c r="H95" s="353"/>
      <c r="I95" s="353"/>
      <c r="J95" s="353"/>
    </row>
    <row r="96" spans="1:10" x14ac:dyDescent="0.25">
      <c r="A96" s="353"/>
      <c r="B96" s="353"/>
      <c r="C96" s="353"/>
      <c r="D96" s="353"/>
      <c r="E96" s="353"/>
      <c r="F96" s="353"/>
      <c r="G96" s="353"/>
      <c r="H96" s="353"/>
      <c r="I96" s="353"/>
      <c r="J96" s="353"/>
    </row>
    <row r="97" spans="1:10" ht="57" customHeight="1" x14ac:dyDescent="0.25">
      <c r="A97" s="353"/>
      <c r="B97" s="353"/>
      <c r="C97" s="353"/>
      <c r="D97" s="353"/>
      <c r="E97" s="353"/>
      <c r="F97" s="353"/>
      <c r="G97" s="353"/>
      <c r="H97" s="353"/>
      <c r="I97" s="353"/>
      <c r="J97" s="353"/>
    </row>
    <row r="98" spans="1:10" x14ac:dyDescent="0.25">
      <c r="A98" s="353"/>
      <c r="B98" s="353"/>
      <c r="C98" s="353"/>
      <c r="D98" s="353"/>
      <c r="E98" s="353"/>
      <c r="F98" s="353"/>
      <c r="G98" s="353"/>
      <c r="H98" s="353"/>
      <c r="I98" s="353"/>
      <c r="J98" s="353"/>
    </row>
    <row r="99" spans="1:10" x14ac:dyDescent="0.25">
      <c r="A99" s="353"/>
      <c r="B99" s="353"/>
      <c r="C99" s="353"/>
      <c r="D99" s="353"/>
      <c r="E99" s="353"/>
      <c r="F99" s="353"/>
      <c r="G99" s="353"/>
      <c r="H99" s="353"/>
      <c r="I99" s="353"/>
      <c r="J99" s="353"/>
    </row>
    <row r="100" spans="1:10" x14ac:dyDescent="0.25">
      <c r="A100" s="353"/>
      <c r="B100" s="353"/>
      <c r="C100" s="353"/>
      <c r="D100" s="353"/>
      <c r="E100" s="353"/>
      <c r="F100" s="353"/>
      <c r="G100" s="353"/>
      <c r="H100" s="353"/>
      <c r="I100" s="353"/>
      <c r="J100" s="353"/>
    </row>
    <row r="101" spans="1:10" x14ac:dyDescent="0.25">
      <c r="A101" s="353"/>
      <c r="B101" s="353"/>
      <c r="C101" s="353"/>
      <c r="D101" s="353"/>
      <c r="E101" s="353"/>
      <c r="F101" s="353"/>
      <c r="G101" s="353"/>
      <c r="H101" s="353"/>
      <c r="I101" s="353"/>
      <c r="J101" s="353"/>
    </row>
    <row r="102" spans="1:10" x14ac:dyDescent="0.25">
      <c r="A102" s="353"/>
      <c r="B102" s="353"/>
      <c r="C102" s="353"/>
      <c r="D102" s="353"/>
      <c r="E102" s="353"/>
      <c r="F102" s="353"/>
      <c r="G102" s="353"/>
      <c r="H102" s="353"/>
      <c r="I102" s="353"/>
      <c r="J102" s="353"/>
    </row>
    <row r="103" spans="1:10" ht="15.75" thickBot="1" x14ac:dyDescent="0.3">
      <c r="A103" s="354"/>
      <c r="B103" s="354"/>
      <c r="C103" s="354"/>
      <c r="D103" s="354"/>
      <c r="E103" s="354"/>
      <c r="F103" s="354"/>
      <c r="G103" s="354"/>
      <c r="H103" s="354"/>
      <c r="I103" s="354"/>
      <c r="J103" s="354"/>
    </row>
    <row r="104" spans="1:10" ht="159.75" customHeight="1" thickBot="1" x14ac:dyDescent="0.3">
      <c r="A104" s="357"/>
      <c r="B104" s="343"/>
      <c r="C104" s="343"/>
      <c r="D104" s="343"/>
      <c r="E104" s="343"/>
      <c r="F104" s="343"/>
      <c r="G104" s="343"/>
      <c r="H104" s="343"/>
      <c r="I104" s="343"/>
      <c r="J104" s="343"/>
    </row>
    <row r="105" spans="1:10" ht="15.75" thickBot="1" x14ac:dyDescent="0.3">
      <c r="A105" s="358"/>
      <c r="B105" s="344"/>
      <c r="C105" s="344"/>
      <c r="D105" s="344"/>
      <c r="E105" s="344"/>
      <c r="F105" s="344"/>
      <c r="G105" s="344"/>
      <c r="H105" s="344"/>
      <c r="I105" s="344"/>
      <c r="J105" s="344"/>
    </row>
    <row r="106" spans="1:10" ht="15.75" thickBot="1" x14ac:dyDescent="0.3">
      <c r="A106" s="357"/>
      <c r="B106" s="343"/>
      <c r="C106" s="343"/>
      <c r="D106" s="343"/>
      <c r="E106" s="343"/>
      <c r="F106" s="343"/>
      <c r="G106" s="343"/>
      <c r="H106" s="343"/>
      <c r="I106" s="343"/>
      <c r="J106" s="343"/>
    </row>
    <row r="107" spans="1:10" ht="15.75" thickBot="1" x14ac:dyDescent="0.3">
      <c r="A107" s="358"/>
      <c r="B107" s="344"/>
      <c r="C107" s="344"/>
      <c r="D107" s="344"/>
      <c r="E107" s="344"/>
      <c r="F107" s="344"/>
      <c r="G107" s="344"/>
      <c r="H107" s="344"/>
      <c r="I107" s="344"/>
      <c r="J107" s="344"/>
    </row>
    <row r="108" spans="1:10" ht="15.75" thickBot="1" x14ac:dyDescent="0.3">
      <c r="A108" s="357"/>
      <c r="B108" s="343"/>
      <c r="C108" s="343"/>
      <c r="D108" s="343"/>
      <c r="E108" s="343"/>
      <c r="F108" s="343"/>
      <c r="G108" s="343"/>
      <c r="H108" s="343"/>
      <c r="I108" s="343"/>
      <c r="J108" s="343"/>
    </row>
    <row r="109" spans="1:10" ht="15.75" thickBot="1" x14ac:dyDescent="0.3">
      <c r="A109" s="354"/>
      <c r="B109" s="345"/>
      <c r="C109" s="345"/>
      <c r="D109" s="345"/>
      <c r="E109" s="345"/>
      <c r="F109" s="345"/>
      <c r="G109" s="345"/>
      <c r="H109" s="345"/>
      <c r="I109" s="345"/>
      <c r="J109" s="345"/>
    </row>
  </sheetData>
  <sheetProtection algorithmName="SHA-512" hashValue="hMqgUQ6CH8GkoBnkprSkZfclrx4SCV4a8fMpzG+WSHQZSVErlfsRoiNxB3x/UDNlgaplnRvJOBB5YW4W8et9Cg==" saltValue="B2lBrTimk2BoqSWXfiwN+A==" spinCount="100000" sheet="1" objects="1" scenarios="1"/>
  <mergeCells count="1">
    <mergeCell ref="A2:J2"/>
  </mergeCells>
  <hyperlinks>
    <hyperlink ref="A1" location="HOME!A1" display="HOME" xr:uid="{F66EF853-3633-4D26-B61E-9D1B0EF00612}"/>
  </hyperlinks>
  <pageMargins left="0.7" right="0.7" top="0.75" bottom="0.75" header="0.3" footer="0.3"/>
  <pageSetup scale="28"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9890C-CAB7-4327-A9B1-B1F91D3892CB}">
  <sheetPr codeName="Sheet16">
    <tabColor theme="4"/>
    <pageSetUpPr fitToPage="1"/>
  </sheetPr>
  <dimension ref="A1:AD131"/>
  <sheetViews>
    <sheetView showGridLines="0" zoomScale="60" zoomScaleNormal="60" workbookViewId="0"/>
  </sheetViews>
  <sheetFormatPr defaultRowHeight="15" x14ac:dyDescent="0.25"/>
  <cols>
    <col min="1" max="1" width="38.42578125" customWidth="1"/>
    <col min="2" max="2" width="23.85546875" customWidth="1"/>
    <col min="3" max="3" width="12.42578125" customWidth="1"/>
    <col min="4" max="4" width="13" bestFit="1" customWidth="1"/>
    <col min="6" max="6" width="11.140625" customWidth="1"/>
    <col min="7" max="7" width="33.5703125" customWidth="1"/>
    <col min="8" max="8" width="17.85546875" customWidth="1"/>
    <col min="9" max="9" width="24.28515625" customWidth="1"/>
    <col min="10" max="10" width="9.7109375" customWidth="1"/>
    <col min="11" max="11" width="10.140625" customWidth="1"/>
    <col min="13" max="13" width="10.5703125" customWidth="1"/>
    <col min="14" max="14" width="12.28515625" customWidth="1"/>
    <col min="15" max="15" width="14.42578125" customWidth="1"/>
    <col min="16" max="16" width="14.85546875" customWidth="1"/>
    <col min="17" max="17" width="12.42578125" customWidth="1"/>
    <col min="19" max="19" width="10.7109375" customWidth="1"/>
    <col min="20" max="20" width="3" customWidth="1"/>
    <col min="21" max="21" width="5.85546875" customWidth="1"/>
    <col min="22" max="22" width="5.7109375" customWidth="1"/>
    <col min="23" max="23" width="3" customWidth="1"/>
    <col min="24" max="24" width="6.42578125" customWidth="1"/>
    <col min="25" max="25" width="6" customWidth="1"/>
    <col min="26" max="26" width="3.7109375" customWidth="1"/>
    <col min="27" max="27" width="10.28515625" customWidth="1"/>
    <col min="28" max="28" width="7.7109375" customWidth="1"/>
  </cols>
  <sheetData>
    <row r="1" spans="1:30" ht="19.5" thickBot="1" x14ac:dyDescent="0.35">
      <c r="A1" s="409" t="s">
        <v>628</v>
      </c>
    </row>
    <row r="2" spans="1:30" ht="19.5" thickBot="1" x14ac:dyDescent="0.35">
      <c r="E2" s="1045">
        <v>2025</v>
      </c>
      <c r="F2" s="1046"/>
      <c r="G2" s="1046"/>
      <c r="H2" s="1047"/>
      <c r="I2" s="42"/>
      <c r="J2" s="1045">
        <v>2030</v>
      </c>
      <c r="K2" s="1046"/>
      <c r="L2" s="1046"/>
      <c r="M2" s="1047"/>
    </row>
    <row r="3" spans="1:30" x14ac:dyDescent="0.25">
      <c r="A3" s="173" t="s">
        <v>21</v>
      </c>
      <c r="C3" s="174" t="s">
        <v>20</v>
      </c>
      <c r="E3" s="503" t="s">
        <v>104</v>
      </c>
      <c r="F3" s="42" t="s">
        <v>105</v>
      </c>
      <c r="G3" s="42" t="s">
        <v>106</v>
      </c>
      <c r="H3" s="504"/>
      <c r="I3" s="42"/>
      <c r="J3" s="503" t="s">
        <v>104</v>
      </c>
      <c r="K3" s="42" t="s">
        <v>107</v>
      </c>
      <c r="L3" s="42" t="s">
        <v>106</v>
      </c>
      <c r="M3" s="504"/>
    </row>
    <row r="4" spans="1:30" x14ac:dyDescent="0.25">
      <c r="A4" s="177" t="s">
        <v>108</v>
      </c>
      <c r="C4" s="22">
        <v>2.27</v>
      </c>
      <c r="E4" s="503"/>
      <c r="F4" s="42"/>
      <c r="G4" s="42"/>
      <c r="H4" s="504"/>
      <c r="I4" s="42"/>
      <c r="J4" s="503"/>
      <c r="K4" s="42"/>
      <c r="L4" s="42"/>
      <c r="M4" s="504"/>
      <c r="AB4" s="1048"/>
      <c r="AC4" s="1048"/>
      <c r="AD4" s="1048"/>
    </row>
    <row r="5" spans="1:30" ht="15.75" thickBot="1" x14ac:dyDescent="0.3">
      <c r="A5" s="89" t="s">
        <v>109</v>
      </c>
      <c r="B5" s="178"/>
      <c r="C5" s="179">
        <v>0.28999999999999998</v>
      </c>
      <c r="E5" s="503"/>
      <c r="F5" s="42"/>
      <c r="G5" s="42"/>
      <c r="H5" s="504"/>
      <c r="I5" s="42"/>
      <c r="J5" s="503"/>
      <c r="K5" s="42"/>
      <c r="L5" s="42"/>
      <c r="M5" s="504"/>
      <c r="AB5" s="1048"/>
      <c r="AC5" s="1048"/>
      <c r="AD5" s="1048"/>
    </row>
    <row r="6" spans="1:30" ht="15.75" thickBot="1" x14ac:dyDescent="0.3">
      <c r="A6" s="89" t="s">
        <v>110</v>
      </c>
      <c r="B6" s="180"/>
      <c r="C6" s="181">
        <f>K78</f>
        <v>5.9607375494013425E-2</v>
      </c>
      <c r="E6" s="503"/>
      <c r="F6" s="42"/>
      <c r="G6" s="42"/>
      <c r="H6" s="504"/>
      <c r="I6" s="42"/>
      <c r="J6" s="503"/>
      <c r="K6" s="42"/>
      <c r="L6" s="42"/>
      <c r="M6" s="504"/>
      <c r="AB6" s="1048"/>
      <c r="AC6" s="1048"/>
      <c r="AD6" s="1048"/>
    </row>
    <row r="7" spans="1:30" ht="15.75" thickBot="1" x14ac:dyDescent="0.3">
      <c r="B7" s="182" t="s">
        <v>72</v>
      </c>
      <c r="C7" s="183">
        <f>C4</f>
        <v>2.27</v>
      </c>
      <c r="E7" s="506">
        <v>0.1</v>
      </c>
      <c r="F7" s="46">
        <f>B89</f>
        <v>0.22700000000000001</v>
      </c>
      <c r="G7" s="507">
        <f>F7/C36</f>
        <v>2.711419015766842E-2</v>
      </c>
      <c r="H7" s="508"/>
      <c r="I7" s="42"/>
      <c r="J7" s="506">
        <v>0.15</v>
      </c>
      <c r="K7" s="548">
        <f>B96</f>
        <v>0.34050000000000002</v>
      </c>
      <c r="L7" s="507">
        <f>C96</f>
        <v>4.0671285236502631E-2</v>
      </c>
      <c r="M7" s="504"/>
      <c r="AB7" s="1048"/>
      <c r="AC7" s="1048"/>
      <c r="AD7" s="1048"/>
    </row>
    <row r="8" spans="1:30" ht="16.5" thickTop="1" thickBot="1" x14ac:dyDescent="0.3">
      <c r="A8" s="89"/>
      <c r="E8" s="503"/>
      <c r="F8" s="42"/>
      <c r="G8" s="42"/>
      <c r="H8" s="504"/>
      <c r="I8" s="42"/>
      <c r="J8" s="503"/>
      <c r="K8" s="42"/>
      <c r="L8" s="42"/>
      <c r="M8" s="504"/>
      <c r="AB8" s="188"/>
      <c r="AC8" s="189"/>
      <c r="AD8" s="84"/>
    </row>
    <row r="9" spans="1:30" ht="15.75" thickBot="1" x14ac:dyDescent="0.3">
      <c r="A9" s="89" t="s">
        <v>22</v>
      </c>
      <c r="C9" s="15">
        <v>0.02</v>
      </c>
      <c r="E9" s="509">
        <v>1</v>
      </c>
      <c r="F9" s="42">
        <v>0.02</v>
      </c>
      <c r="G9" s="518">
        <f>F9/C36</f>
        <v>2.3889154323936935E-3</v>
      </c>
      <c r="H9" s="508"/>
      <c r="I9" s="42"/>
      <c r="J9" s="509">
        <v>1</v>
      </c>
      <c r="K9" s="42">
        <v>0.02</v>
      </c>
      <c r="L9" s="518">
        <f>K9/C36</f>
        <v>2.3889154323936935E-3</v>
      </c>
      <c r="M9" s="504"/>
      <c r="R9" s="192"/>
      <c r="AA9" s="193"/>
      <c r="AB9" s="1049" t="s">
        <v>111</v>
      </c>
      <c r="AC9" s="1050" t="s">
        <v>112</v>
      </c>
    </row>
    <row r="10" spans="1:30" ht="15.75" customHeight="1" thickBot="1" x14ac:dyDescent="0.3">
      <c r="A10" s="89" t="s">
        <v>23</v>
      </c>
      <c r="C10" s="15">
        <v>0.28999999999999998</v>
      </c>
      <c r="E10" s="509">
        <v>1</v>
      </c>
      <c r="F10" s="42">
        <v>0.28999999999999998</v>
      </c>
      <c r="G10" s="507">
        <f>F10/C36</f>
        <v>3.4639273769708552E-2</v>
      </c>
      <c r="H10" s="508"/>
      <c r="I10" s="42"/>
      <c r="J10" s="509">
        <v>1</v>
      </c>
      <c r="K10" s="42">
        <v>0.28999999999999998</v>
      </c>
      <c r="L10" s="507">
        <f>K10/C36</f>
        <v>3.4639273769708552E-2</v>
      </c>
      <c r="M10" s="504"/>
      <c r="P10" s="194"/>
      <c r="Q10" s="194"/>
      <c r="R10" s="192"/>
      <c r="X10" s="193"/>
      <c r="Y10" s="193"/>
      <c r="AA10" s="193"/>
      <c r="AB10" s="1049"/>
      <c r="AC10" s="1050"/>
    </row>
    <row r="11" spans="1:30" ht="15.75" thickBot="1" x14ac:dyDescent="0.3">
      <c r="B11" s="182" t="s">
        <v>72</v>
      </c>
      <c r="C11" s="147">
        <f>C9+C10</f>
        <v>0.31</v>
      </c>
      <c r="E11" s="503"/>
      <c r="F11" s="42"/>
      <c r="G11" s="42"/>
      <c r="H11" s="504"/>
      <c r="I11" s="42"/>
      <c r="J11" s="503"/>
      <c r="K11" s="42"/>
      <c r="L11" s="42"/>
      <c r="M11" s="504"/>
      <c r="N11" s="1051" t="s">
        <v>113</v>
      </c>
      <c r="O11" s="1051"/>
      <c r="P11" s="1051"/>
      <c r="Q11" s="1051"/>
      <c r="R11" s="195"/>
      <c r="U11" s="1052"/>
      <c r="V11" s="1052"/>
      <c r="X11" s="193"/>
      <c r="Y11" s="193"/>
      <c r="AA11" s="193"/>
      <c r="AB11" s="1049"/>
      <c r="AC11" s="1050"/>
    </row>
    <row r="12" spans="1:30" ht="15.75" customHeight="1" thickTop="1" x14ac:dyDescent="0.25">
      <c r="A12" s="83"/>
      <c r="E12" s="503"/>
      <c r="F12" s="42"/>
      <c r="G12" s="42"/>
      <c r="H12" s="504"/>
      <c r="I12" s="42"/>
      <c r="J12" s="503"/>
      <c r="K12" s="42"/>
      <c r="L12" s="42"/>
      <c r="M12" s="504"/>
      <c r="N12" s="1051"/>
      <c r="O12" s="1051"/>
      <c r="P12" s="1051"/>
      <c r="Q12" s="1051"/>
      <c r="R12" s="195"/>
      <c r="S12" s="193"/>
      <c r="U12" s="1052"/>
      <c r="V12" s="1052"/>
      <c r="X12" s="193"/>
      <c r="Y12" s="193"/>
      <c r="AA12" s="193"/>
      <c r="AB12" s="1049"/>
      <c r="AC12" s="1050"/>
    </row>
    <row r="13" spans="1:30" ht="15" customHeight="1" x14ac:dyDescent="0.25">
      <c r="A13" s="83" t="s">
        <v>81</v>
      </c>
      <c r="E13" s="503"/>
      <c r="F13" s="42"/>
      <c r="G13" s="42"/>
      <c r="H13" s="504"/>
      <c r="I13" s="42"/>
      <c r="J13" s="503"/>
      <c r="K13" s="42"/>
      <c r="L13" s="42"/>
      <c r="M13" s="504"/>
      <c r="O13" s="194"/>
      <c r="P13" s="194"/>
      <c r="Q13" s="194"/>
      <c r="R13" s="195"/>
      <c r="S13" s="196">
        <v>0.01</v>
      </c>
      <c r="U13" s="1041"/>
      <c r="V13" s="1041"/>
      <c r="X13" s="197">
        <f>G16</f>
        <v>4.5389393215480179E-3</v>
      </c>
      <c r="Y13" s="198">
        <f>G24</f>
        <v>1.0033444816053512E-2</v>
      </c>
      <c r="AA13" s="198">
        <f>L24</f>
        <v>1.3377926421404684E-2</v>
      </c>
      <c r="AC13" s="1042"/>
    </row>
    <row r="14" spans="1:30" x14ac:dyDescent="0.25">
      <c r="A14" s="89" t="s">
        <v>82</v>
      </c>
      <c r="C14" s="15">
        <v>0.15</v>
      </c>
      <c r="E14" s="503"/>
      <c r="F14" s="42"/>
      <c r="G14" s="42"/>
      <c r="H14" s="504"/>
      <c r="I14" s="42"/>
      <c r="J14" s="503"/>
      <c r="K14" s="42"/>
      <c r="L14" s="42"/>
      <c r="M14" s="504"/>
      <c r="O14" s="194"/>
      <c r="P14" s="194"/>
      <c r="Q14" s="194"/>
      <c r="R14" s="195"/>
      <c r="S14" s="1043" t="s">
        <v>114</v>
      </c>
      <c r="U14" s="1044">
        <v>0.01</v>
      </c>
      <c r="V14" s="1044"/>
      <c r="X14" s="199">
        <v>0.03</v>
      </c>
      <c r="Y14" s="200">
        <f>G33</f>
        <v>3.3478953135711136E-3</v>
      </c>
      <c r="AA14" s="201">
        <f>L16</f>
        <v>6.8084089823220251E-3</v>
      </c>
      <c r="AC14" s="1042"/>
    </row>
    <row r="15" spans="1:30" ht="15.75" customHeight="1" thickBot="1" x14ac:dyDescent="0.3">
      <c r="A15" s="89" t="s">
        <v>83</v>
      </c>
      <c r="C15" s="15">
        <v>0.04</v>
      </c>
      <c r="E15" s="503"/>
      <c r="F15" s="42"/>
      <c r="G15" s="154"/>
      <c r="H15" s="504"/>
      <c r="I15" s="42"/>
      <c r="J15" s="503"/>
      <c r="K15" s="42"/>
      <c r="L15" s="154"/>
      <c r="M15" s="504"/>
      <c r="R15" s="202">
        <f>X13+X14+Y13+Y14+X15</f>
        <v>7.7920279451172636E-2</v>
      </c>
      <c r="S15" s="1043"/>
      <c r="U15" s="1043" t="s">
        <v>114</v>
      </c>
      <c r="V15" s="1043"/>
      <c r="X15" s="1044">
        <v>0.03</v>
      </c>
      <c r="Y15" s="1044"/>
      <c r="AA15" s="203">
        <f>L33</f>
        <v>1.3391581254284454E-2</v>
      </c>
      <c r="AC15" s="204"/>
    </row>
    <row r="16" spans="1:30" ht="15.75" customHeight="1" thickBot="1" x14ac:dyDescent="0.3">
      <c r="B16" s="182" t="s">
        <v>72</v>
      </c>
      <c r="C16" s="147">
        <f>C14+C15</f>
        <v>0.19</v>
      </c>
      <c r="E16" s="514">
        <v>0.2</v>
      </c>
      <c r="F16" s="152">
        <f>(C16*0.2)</f>
        <v>3.8000000000000006E-2</v>
      </c>
      <c r="G16" s="549">
        <f>F16/C36</f>
        <v>4.5389393215480179E-3</v>
      </c>
      <c r="H16" s="504"/>
      <c r="I16" s="42"/>
      <c r="J16" s="514">
        <v>0.3</v>
      </c>
      <c r="K16" s="152">
        <f>C16*0.3</f>
        <v>5.6999999999999995E-2</v>
      </c>
      <c r="L16" s="550">
        <f>K16/C36</f>
        <v>6.8084089823220251E-3</v>
      </c>
      <c r="M16" s="504"/>
      <c r="R16" s="208" t="s">
        <v>115</v>
      </c>
      <c r="S16" s="1043"/>
      <c r="U16" s="1043"/>
      <c r="V16" s="1043"/>
      <c r="X16" s="1043" t="s">
        <v>114</v>
      </c>
      <c r="Y16" s="1043"/>
      <c r="AA16" s="199">
        <v>0.03</v>
      </c>
      <c r="AC16" s="209">
        <f>AA13+AA14+AA15+AA16+AA17</f>
        <v>0.10424920189451378</v>
      </c>
    </row>
    <row r="17" spans="1:29" ht="15.75" customHeight="1" thickTop="1" x14ac:dyDescent="0.25">
      <c r="A17" s="83"/>
      <c r="E17" s="503"/>
      <c r="F17" s="42"/>
      <c r="G17" s="42"/>
      <c r="H17" s="504"/>
      <c r="I17" s="42"/>
      <c r="J17" s="503"/>
      <c r="K17" s="42"/>
      <c r="L17" s="551"/>
      <c r="M17" s="504"/>
      <c r="R17" s="192"/>
      <c r="S17" s="1043"/>
      <c r="U17" s="1043"/>
      <c r="V17" s="1043"/>
      <c r="X17" s="1043"/>
      <c r="Y17" s="1043"/>
      <c r="AA17" s="196">
        <f>L7</f>
        <v>4.0671285236502631E-2</v>
      </c>
      <c r="AC17" s="211" t="s">
        <v>115</v>
      </c>
    </row>
    <row r="18" spans="1:29" x14ac:dyDescent="0.25">
      <c r="A18" s="83" t="s">
        <v>84</v>
      </c>
      <c r="E18" s="503"/>
      <c r="F18" s="42"/>
      <c r="G18" s="42"/>
      <c r="H18" s="504"/>
      <c r="I18" s="42"/>
      <c r="J18" s="503"/>
      <c r="K18" s="42"/>
      <c r="L18" s="42"/>
      <c r="M18" s="504"/>
      <c r="S18" s="1043"/>
      <c r="U18" s="1043"/>
      <c r="V18" s="1043"/>
      <c r="X18" s="1043"/>
      <c r="Y18" s="1043"/>
      <c r="AA18" s="1043" t="s">
        <v>114</v>
      </c>
    </row>
    <row r="19" spans="1:29" ht="15" customHeight="1" x14ac:dyDescent="0.25">
      <c r="A19" s="89" t="s">
        <v>85</v>
      </c>
      <c r="C19" s="15">
        <v>0.01</v>
      </c>
      <c r="E19" s="503"/>
      <c r="F19" s="42"/>
      <c r="G19" s="42"/>
      <c r="H19" s="504"/>
      <c r="I19" s="42"/>
      <c r="J19" s="503"/>
      <c r="K19" s="42"/>
      <c r="L19" s="42"/>
      <c r="M19" s="504"/>
      <c r="S19" s="1043"/>
      <c r="U19" s="1043"/>
      <c r="V19" s="1043"/>
      <c r="X19" s="1043"/>
      <c r="Y19" s="1043"/>
      <c r="AA19" s="1043"/>
    </row>
    <row r="20" spans="1:29" ht="15.75" thickBot="1" x14ac:dyDescent="0.3">
      <c r="B20" s="182" t="s">
        <v>72</v>
      </c>
      <c r="C20" s="147">
        <f>C19</f>
        <v>0.01</v>
      </c>
      <c r="E20" s="42"/>
      <c r="F20" s="42"/>
      <c r="G20" s="551"/>
      <c r="H20" s="508"/>
      <c r="I20" s="42"/>
      <c r="J20" s="42"/>
      <c r="K20" s="42"/>
      <c r="L20" s="551"/>
      <c r="M20" s="504"/>
      <c r="S20" s="1043"/>
      <c r="U20" s="1043"/>
      <c r="V20" s="1043"/>
      <c r="X20" s="1043"/>
      <c r="Y20" s="1043"/>
      <c r="AA20" s="1043"/>
    </row>
    <row r="21" spans="1:29" ht="15.75" thickTop="1" x14ac:dyDescent="0.25">
      <c r="A21" s="212"/>
      <c r="E21" s="503"/>
      <c r="F21" s="42"/>
      <c r="G21" s="42"/>
      <c r="H21" s="504"/>
      <c r="I21" s="42"/>
      <c r="J21" s="503"/>
      <c r="K21" s="42"/>
      <c r="L21" s="42"/>
      <c r="M21" s="504"/>
      <c r="S21" s="1043"/>
      <c r="U21" s="1043"/>
      <c r="V21" s="1043"/>
      <c r="X21" s="1043"/>
      <c r="Y21" s="1043"/>
      <c r="AA21" s="1043"/>
    </row>
    <row r="22" spans="1:29" x14ac:dyDescent="0.25">
      <c r="A22" s="83" t="s">
        <v>86</v>
      </c>
      <c r="E22" s="503"/>
      <c r="F22" s="42"/>
      <c r="G22" s="42"/>
      <c r="H22" s="504"/>
      <c r="I22" s="42"/>
      <c r="J22" s="503"/>
      <c r="K22" s="42"/>
      <c r="L22" s="42"/>
      <c r="M22" s="504"/>
      <c r="S22" s="1043"/>
      <c r="U22" s="1043"/>
      <c r="V22" s="1043"/>
      <c r="X22" s="1043"/>
      <c r="Y22" s="1043"/>
      <c r="AA22" s="1043"/>
    </row>
    <row r="23" spans="1:29" ht="15.75" thickBot="1" x14ac:dyDescent="0.3">
      <c r="A23" s="89" t="s">
        <v>87</v>
      </c>
      <c r="C23" s="15">
        <v>0.56000000000000005</v>
      </c>
      <c r="E23" s="503"/>
      <c r="F23" s="42"/>
      <c r="G23" s="42"/>
      <c r="H23" s="504"/>
      <c r="I23" s="42"/>
      <c r="J23" s="503"/>
      <c r="K23" s="42"/>
      <c r="L23" s="42"/>
      <c r="M23" s="504"/>
      <c r="S23" s="1043"/>
      <c r="U23" s="1043"/>
      <c r="V23" s="1043"/>
      <c r="X23" s="1043"/>
      <c r="Y23" s="1043"/>
      <c r="AA23" s="1043"/>
    </row>
    <row r="24" spans="1:29" ht="15.75" thickBot="1" x14ac:dyDescent="0.3">
      <c r="B24" s="182" t="s">
        <v>72</v>
      </c>
      <c r="C24" s="147">
        <f>C23</f>
        <v>0.56000000000000005</v>
      </c>
      <c r="E24" s="515">
        <v>0.15</v>
      </c>
      <c r="F24" s="42">
        <f>C24*0.15</f>
        <v>8.4000000000000005E-2</v>
      </c>
      <c r="G24" s="507">
        <f>K118</f>
        <v>1.0033444816053512E-2</v>
      </c>
      <c r="H24" s="508"/>
      <c r="I24" s="42"/>
      <c r="J24" s="515">
        <v>0.2</v>
      </c>
      <c r="K24" s="42">
        <f>C24*0.2</f>
        <v>0.11200000000000002</v>
      </c>
      <c r="L24" s="507">
        <f>K127</f>
        <v>1.3377926421404684E-2</v>
      </c>
      <c r="M24" s="504"/>
      <c r="S24" s="1043"/>
      <c r="U24" s="1043"/>
      <c r="V24" s="1043"/>
      <c r="X24" s="1043"/>
      <c r="Y24" s="1043"/>
      <c r="AA24" s="1043"/>
    </row>
    <row r="25" spans="1:29" ht="15.75" thickTop="1" x14ac:dyDescent="0.25">
      <c r="A25" s="214"/>
      <c r="E25" s="503"/>
      <c r="F25" s="42"/>
      <c r="G25" s="42"/>
      <c r="H25" s="504"/>
      <c r="I25" s="42"/>
      <c r="J25" s="503"/>
      <c r="K25" s="42"/>
      <c r="L25" s="42"/>
      <c r="M25" s="504"/>
      <c r="S25" s="1043"/>
      <c r="U25" s="1043"/>
      <c r="V25" s="1043"/>
      <c r="X25" s="1043"/>
      <c r="Y25" s="1043"/>
      <c r="AA25" s="1043"/>
      <c r="AC25" s="215"/>
    </row>
    <row r="26" spans="1:29" x14ac:dyDescent="0.25">
      <c r="A26" s="55" t="s">
        <v>116</v>
      </c>
      <c r="E26" s="503"/>
      <c r="F26" s="42"/>
      <c r="G26" s="42"/>
      <c r="H26" s="504"/>
      <c r="I26" s="42"/>
      <c r="J26" s="503"/>
      <c r="K26" s="42"/>
      <c r="L26" s="42"/>
      <c r="M26" s="504"/>
      <c r="S26" s="1043"/>
      <c r="T26" s="167"/>
      <c r="U26" s="1043"/>
      <c r="V26" s="1043"/>
      <c r="W26" s="167"/>
      <c r="X26" s="1043"/>
      <c r="Y26" s="1043"/>
      <c r="Z26" s="167"/>
      <c r="AA26" s="1043"/>
      <c r="AC26" s="215"/>
    </row>
    <row r="27" spans="1:29" x14ac:dyDescent="0.25">
      <c r="A27" s="89" t="s">
        <v>48</v>
      </c>
      <c r="C27" s="216">
        <v>0.152</v>
      </c>
      <c r="E27" s="503"/>
      <c r="F27" s="42"/>
      <c r="G27" s="42"/>
      <c r="H27" s="504"/>
      <c r="I27" s="42"/>
      <c r="J27" s="503"/>
      <c r="K27" s="42"/>
      <c r="L27" s="42"/>
      <c r="M27" s="504"/>
      <c r="S27" s="1043"/>
      <c r="T27" s="167"/>
      <c r="U27" s="1043"/>
      <c r="V27" s="1043"/>
      <c r="W27" s="167"/>
      <c r="X27" s="1043"/>
      <c r="Y27" s="1043"/>
      <c r="Z27" s="167"/>
      <c r="AA27" s="1043"/>
      <c r="AC27" s="215"/>
    </row>
    <row r="28" spans="1:29" x14ac:dyDescent="0.25">
      <c r="A28" s="89" t="s">
        <v>117</v>
      </c>
      <c r="B28" s="217"/>
      <c r="C28" s="218">
        <v>0.18099999999999999</v>
      </c>
      <c r="E28" s="503"/>
      <c r="F28" s="42"/>
      <c r="G28" s="42"/>
      <c r="H28" s="504"/>
      <c r="I28" s="42"/>
      <c r="J28" s="503"/>
      <c r="K28" s="42"/>
      <c r="L28" s="42"/>
      <c r="M28" s="504"/>
      <c r="R28" s="215"/>
      <c r="S28" s="1043"/>
      <c r="T28" s="167"/>
      <c r="U28" s="1043"/>
      <c r="V28" s="1043"/>
      <c r="X28" s="1043"/>
      <c r="Y28" s="1043"/>
      <c r="Z28" s="167"/>
      <c r="AA28" s="1043"/>
      <c r="AC28" s="215"/>
    </row>
    <row r="29" spans="1:29" x14ac:dyDescent="0.25">
      <c r="A29" s="89" t="s">
        <v>118</v>
      </c>
      <c r="B29" s="217"/>
      <c r="C29" s="217"/>
      <c r="E29" s="503"/>
      <c r="F29" s="42"/>
      <c r="G29" s="42"/>
      <c r="H29" s="504"/>
      <c r="I29" s="42"/>
      <c r="J29" s="503"/>
      <c r="K29" s="42"/>
      <c r="L29" s="42"/>
      <c r="M29" s="504"/>
      <c r="R29" s="215"/>
      <c r="S29" s="1043"/>
      <c r="T29" s="167"/>
      <c r="U29" s="1043"/>
      <c r="V29" s="1043"/>
      <c r="X29" s="1043"/>
      <c r="Y29" s="1043"/>
      <c r="Z29" s="167"/>
      <c r="AA29" s="1043"/>
      <c r="AC29" s="215"/>
    </row>
    <row r="30" spans="1:29" ht="15.75" thickBot="1" x14ac:dyDescent="0.3">
      <c r="A30" s="111"/>
      <c r="B30" s="182" t="s">
        <v>72</v>
      </c>
      <c r="C30" s="219">
        <f>C27</f>
        <v>0.152</v>
      </c>
      <c r="E30" s="503"/>
      <c r="F30" s="42"/>
      <c r="G30" s="42"/>
      <c r="H30" s="504"/>
      <c r="I30" s="42"/>
      <c r="J30" s="503"/>
      <c r="K30" s="42"/>
      <c r="L30" s="42"/>
      <c r="M30" s="504"/>
      <c r="R30" s="215"/>
      <c r="S30" s="1043"/>
      <c r="T30" s="167"/>
      <c r="U30" s="1043"/>
      <c r="V30" s="1043"/>
      <c r="X30" s="1043"/>
      <c r="Y30" s="1043"/>
      <c r="Z30" s="167"/>
      <c r="AA30" s="1043"/>
      <c r="AC30" s="215"/>
    </row>
    <row r="31" spans="1:29" ht="15.75" thickTop="1" x14ac:dyDescent="0.25">
      <c r="E31" s="503"/>
      <c r="F31" s="42"/>
      <c r="G31" s="42"/>
      <c r="H31" s="504"/>
      <c r="I31" s="42"/>
      <c r="J31" s="503"/>
      <c r="K31" s="42"/>
      <c r="L31" s="42"/>
      <c r="M31" s="504"/>
      <c r="R31" s="215"/>
      <c r="S31" s="1043"/>
      <c r="T31" s="167"/>
      <c r="U31" s="1043"/>
      <c r="V31" s="1043"/>
      <c r="X31" s="1043"/>
      <c r="Y31" s="1043"/>
      <c r="Z31" s="167"/>
      <c r="AA31" s="1043"/>
    </row>
    <row r="32" spans="1:29" ht="15.75" customHeight="1" thickBot="1" x14ac:dyDescent="0.3">
      <c r="A32" s="220" t="s">
        <v>100</v>
      </c>
      <c r="C32">
        <v>4.88</v>
      </c>
      <c r="E32" s="503"/>
      <c r="F32" s="42"/>
      <c r="G32" s="42"/>
      <c r="H32" s="504"/>
      <c r="I32" s="42"/>
      <c r="J32" s="503"/>
      <c r="K32" s="42"/>
      <c r="L32" s="42"/>
      <c r="M32" s="504"/>
      <c r="R32" s="215"/>
      <c r="S32" s="1043"/>
      <c r="T32" s="167"/>
      <c r="U32" s="1043"/>
      <c r="V32" s="1043"/>
      <c r="X32" s="1043"/>
      <c r="Y32" s="1043"/>
      <c r="Z32" s="167"/>
      <c r="AA32" s="1043"/>
      <c r="AB32" s="221">
        <f>C36</f>
        <v>8.3719999999999999</v>
      </c>
      <c r="AC32" t="s">
        <v>119</v>
      </c>
    </row>
    <row r="33" spans="1:27" ht="15.75" customHeight="1" thickBot="1" x14ac:dyDescent="0.3">
      <c r="B33" s="182" t="s">
        <v>72</v>
      </c>
      <c r="C33" s="222">
        <f>C32</f>
        <v>4.88</v>
      </c>
      <c r="E33" s="516">
        <v>0.05</v>
      </c>
      <c r="F33" s="517">
        <f>Q85</f>
        <v>2.8028579565217364E-2</v>
      </c>
      <c r="G33" s="518">
        <f>F33/C36</f>
        <v>3.3478953135711136E-3</v>
      </c>
      <c r="H33" s="508"/>
      <c r="I33" s="42"/>
      <c r="J33" s="516">
        <v>0.1</v>
      </c>
      <c r="K33" s="552">
        <f>Q93</f>
        <v>0.11211431826086946</v>
      </c>
      <c r="L33" s="507">
        <f>K33/C36</f>
        <v>1.3391581254284454E-2</v>
      </c>
      <c r="M33" s="504"/>
      <c r="R33" s="215"/>
      <c r="S33" s="1029" t="s">
        <v>120</v>
      </c>
      <c r="T33" s="225"/>
      <c r="U33" s="1029" t="s">
        <v>121</v>
      </c>
      <c r="V33" s="1029"/>
      <c r="W33" s="225"/>
      <c r="X33" s="1029" t="s">
        <v>122</v>
      </c>
      <c r="Y33" s="1029"/>
      <c r="Z33" s="225"/>
      <c r="AA33" s="1029" t="s">
        <v>123</v>
      </c>
    </row>
    <row r="34" spans="1:27" ht="15.75" customHeight="1" thickTop="1" thickBot="1" x14ac:dyDescent="0.3">
      <c r="E34" s="519"/>
      <c r="F34" s="520"/>
      <c r="G34" s="520"/>
      <c r="H34" s="521">
        <f>G7+G9+G10+G20+G24+G33</f>
        <v>7.7523719489395279E-2</v>
      </c>
      <c r="I34" s="42"/>
      <c r="J34" s="519"/>
      <c r="K34" s="520"/>
      <c r="L34" s="520"/>
      <c r="M34" s="521">
        <f>L7+L9+L10+L20+L24+L33</f>
        <v>0.10446898211429402</v>
      </c>
      <c r="S34" s="1029"/>
      <c r="T34" s="225"/>
      <c r="U34" s="1029"/>
      <c r="V34" s="1029"/>
      <c r="W34" s="225"/>
      <c r="X34" s="1029"/>
      <c r="Y34" s="1029"/>
      <c r="Z34" s="225"/>
      <c r="AA34" s="1029"/>
    </row>
    <row r="35" spans="1:27" ht="15.75" thickBot="1" x14ac:dyDescent="0.3">
      <c r="C35" s="229" t="s">
        <v>124</v>
      </c>
      <c r="E35" s="42"/>
      <c r="F35" s="42"/>
      <c r="G35" s="42"/>
      <c r="H35" s="42"/>
      <c r="I35" s="42"/>
      <c r="J35" s="42"/>
      <c r="K35" s="42"/>
      <c r="L35" s="42"/>
      <c r="M35" s="42"/>
      <c r="S35" s="1029"/>
      <c r="T35" s="225"/>
      <c r="U35" s="1029"/>
      <c r="V35" s="1029"/>
      <c r="W35" s="225"/>
      <c r="X35" s="1029"/>
      <c r="Y35" s="1029"/>
      <c r="Z35" s="225"/>
      <c r="AA35" s="1029"/>
    </row>
    <row r="36" spans="1:27" ht="15.75" thickBot="1" x14ac:dyDescent="0.3">
      <c r="A36" t="s">
        <v>125</v>
      </c>
      <c r="B36" s="230">
        <v>23490</v>
      </c>
      <c r="C36" s="231">
        <f>C7+C11+C16+C20+C24+C30+C33</f>
        <v>8.3719999999999999</v>
      </c>
      <c r="E36" s="152"/>
      <c r="F36" s="553">
        <f>F7+F9+F10+F16+F24+F33</f>
        <v>0.68702857956521723</v>
      </c>
      <c r="G36" s="507">
        <f>F36/C36</f>
        <v>8.2062658810943295E-2</v>
      </c>
      <c r="H36" s="42"/>
      <c r="I36" s="42"/>
      <c r="J36" s="42"/>
      <c r="K36" s="553">
        <f>K7+K9+K10+K16+K24+K33</f>
        <v>0.93161431826086949</v>
      </c>
      <c r="L36" s="518">
        <f>K36/C36</f>
        <v>0.11127739109661604</v>
      </c>
      <c r="M36" s="42"/>
    </row>
    <row r="37" spans="1:27" ht="15.75" thickBot="1" x14ac:dyDescent="0.3">
      <c r="A37" t="s">
        <v>126</v>
      </c>
      <c r="B37" s="233">
        <v>30586</v>
      </c>
      <c r="E37" s="42"/>
      <c r="F37" s="42"/>
      <c r="G37" s="42"/>
      <c r="H37" s="42"/>
      <c r="I37" s="42"/>
      <c r="J37" s="42"/>
      <c r="K37" s="42"/>
      <c r="L37" s="42"/>
      <c r="M37" s="42"/>
    </row>
    <row r="38" spans="1:27" ht="15.75" thickBot="1" x14ac:dyDescent="0.3">
      <c r="A38" t="s">
        <v>127</v>
      </c>
      <c r="B38" s="234">
        <f>C36/B36</f>
        <v>3.5640698169433799E-4</v>
      </c>
      <c r="C38" t="s">
        <v>128</v>
      </c>
      <c r="D38" s="235">
        <f>B37*B38</f>
        <v>10.901063942103022</v>
      </c>
      <c r="E38" s="42"/>
      <c r="F38" s="42"/>
      <c r="G38" s="42"/>
      <c r="H38" s="42"/>
      <c r="I38" s="42"/>
      <c r="J38" s="42"/>
      <c r="K38" s="42"/>
      <c r="L38" s="42"/>
      <c r="M38" s="42"/>
    </row>
    <row r="39" spans="1:27" x14ac:dyDescent="0.25">
      <c r="A39" t="s">
        <v>129</v>
      </c>
      <c r="D39" s="236">
        <f>D38-C36</f>
        <v>2.5290639421030221</v>
      </c>
      <c r="E39" s="42"/>
      <c r="F39" s="42"/>
      <c r="G39" s="46" t="e">
        <f>I39+I40+#REF!+I42+I43+I45+I46</f>
        <v>#REF!</v>
      </c>
      <c r="H39" s="42" t="s">
        <v>108</v>
      </c>
      <c r="I39" s="46">
        <f>C7</f>
        <v>2.27</v>
      </c>
      <c r="J39" s="42"/>
      <c r="K39" s="42"/>
      <c r="L39" s="42"/>
      <c r="M39" s="42"/>
    </row>
    <row r="40" spans="1:27" x14ac:dyDescent="0.25">
      <c r="E40" s="42"/>
      <c r="F40" s="42"/>
      <c r="G40" s="42"/>
      <c r="H40" s="42" t="s">
        <v>130</v>
      </c>
      <c r="I40" s="42">
        <f>C9+C10</f>
        <v>0.31</v>
      </c>
      <c r="J40" s="42"/>
      <c r="K40" s="42"/>
      <c r="L40" s="42"/>
      <c r="M40" s="42"/>
    </row>
    <row r="41" spans="1:27" x14ac:dyDescent="0.25">
      <c r="E41" s="42"/>
      <c r="F41" s="42"/>
      <c r="G41" s="42"/>
      <c r="H41" s="42" t="s">
        <v>48</v>
      </c>
      <c r="I41" s="517">
        <f>C30</f>
        <v>0.152</v>
      </c>
      <c r="J41" s="42"/>
      <c r="K41" s="42"/>
      <c r="L41" s="42"/>
      <c r="M41" s="42"/>
    </row>
    <row r="42" spans="1:27" x14ac:dyDescent="0.25">
      <c r="E42" s="42"/>
      <c r="F42" s="42"/>
      <c r="G42" s="42"/>
      <c r="H42" s="42"/>
      <c r="I42" s="42"/>
      <c r="J42" s="42"/>
      <c r="K42" s="42"/>
      <c r="L42" s="42"/>
      <c r="M42" s="42"/>
    </row>
    <row r="43" spans="1:27" x14ac:dyDescent="0.25">
      <c r="E43" s="42"/>
      <c r="F43" s="42"/>
      <c r="G43" s="42"/>
      <c r="H43" s="42" t="s">
        <v>131</v>
      </c>
      <c r="I43" s="42">
        <f>C15+C14</f>
        <v>0.19</v>
      </c>
      <c r="J43" s="42"/>
      <c r="K43" s="42"/>
      <c r="L43" s="42"/>
      <c r="M43" s="42"/>
    </row>
    <row r="44" spans="1:27" x14ac:dyDescent="0.25">
      <c r="A44" t="s">
        <v>132</v>
      </c>
      <c r="B44">
        <v>0.28999999999999998</v>
      </c>
      <c r="E44" s="42"/>
      <c r="F44" s="42"/>
      <c r="G44" s="42"/>
      <c r="H44" s="42"/>
      <c r="I44" s="42"/>
      <c r="J44" s="42"/>
      <c r="K44" s="42"/>
      <c r="L44" s="42"/>
      <c r="M44" s="42"/>
    </row>
    <row r="45" spans="1:27" x14ac:dyDescent="0.25">
      <c r="A45" t="s">
        <v>133</v>
      </c>
      <c r="B45" s="169">
        <f>C6</f>
        <v>5.9607375494013425E-2</v>
      </c>
      <c r="E45" s="42"/>
      <c r="F45" s="42"/>
      <c r="G45" s="42"/>
      <c r="H45" s="42" t="s">
        <v>85</v>
      </c>
      <c r="I45" s="42">
        <f>C20</f>
        <v>0.01</v>
      </c>
      <c r="J45" s="42"/>
      <c r="K45" s="42"/>
      <c r="L45" s="42"/>
      <c r="M45" s="42"/>
    </row>
    <row r="46" spans="1:27" x14ac:dyDescent="0.25">
      <c r="A46" t="s">
        <v>134</v>
      </c>
      <c r="B46">
        <v>2.27</v>
      </c>
      <c r="E46" s="42"/>
      <c r="F46" s="42"/>
      <c r="G46" s="42"/>
      <c r="H46" s="42" t="s">
        <v>87</v>
      </c>
      <c r="I46" s="42">
        <f>C24</f>
        <v>0.56000000000000005</v>
      </c>
      <c r="J46" s="42"/>
      <c r="K46" s="42"/>
      <c r="L46" s="42"/>
      <c r="M46" s="42"/>
    </row>
    <row r="47" spans="1:27" x14ac:dyDescent="0.25">
      <c r="E47" s="42"/>
      <c r="F47" s="42"/>
      <c r="G47" s="42"/>
      <c r="H47" s="42"/>
      <c r="I47" s="42"/>
      <c r="J47" s="42"/>
      <c r="K47" s="42"/>
      <c r="L47" s="42"/>
      <c r="M47" s="42"/>
    </row>
    <row r="48" spans="1:27" x14ac:dyDescent="0.25">
      <c r="E48" s="42"/>
      <c r="F48" s="42"/>
      <c r="G48" s="42"/>
      <c r="H48" s="42" t="s">
        <v>135</v>
      </c>
      <c r="I48" s="42">
        <f>C33</f>
        <v>4.88</v>
      </c>
      <c r="J48" s="42"/>
      <c r="K48" s="42"/>
      <c r="L48" s="42"/>
      <c r="M48" s="42"/>
    </row>
    <row r="49" spans="1:26" x14ac:dyDescent="0.25">
      <c r="E49" s="42"/>
      <c r="F49" s="42"/>
      <c r="G49" s="42"/>
      <c r="H49" s="42"/>
      <c r="I49" s="42"/>
      <c r="J49" s="42"/>
      <c r="K49" s="42"/>
      <c r="L49" s="42"/>
      <c r="M49" s="42"/>
    </row>
    <row r="50" spans="1:26" x14ac:dyDescent="0.25">
      <c r="E50" s="42"/>
      <c r="F50" s="42"/>
      <c r="G50" s="42"/>
      <c r="H50" s="42"/>
      <c r="I50" s="42"/>
      <c r="J50" s="42"/>
      <c r="K50" s="42"/>
      <c r="L50" s="42"/>
      <c r="M50" s="42"/>
    </row>
    <row r="51" spans="1:26" ht="15.75" thickBot="1" x14ac:dyDescent="0.3"/>
    <row r="52" spans="1:26" x14ac:dyDescent="0.25">
      <c r="A52" s="1030" t="s">
        <v>136</v>
      </c>
      <c r="B52" s="1031"/>
      <c r="C52" s="1031"/>
      <c r="D52" s="1031"/>
      <c r="E52" s="1031"/>
      <c r="F52" s="1031"/>
      <c r="G52" s="1031"/>
      <c r="H52" s="1031"/>
      <c r="I52" s="1031"/>
      <c r="J52" s="1031"/>
      <c r="K52" s="1031"/>
      <c r="L52" s="1031"/>
      <c r="M52" s="1031"/>
      <c r="N52" s="1031"/>
      <c r="O52" s="1031"/>
      <c r="P52" s="1031"/>
      <c r="Q52" s="1032"/>
    </row>
    <row r="53" spans="1:26" x14ac:dyDescent="0.25">
      <c r="A53" s="1033"/>
      <c r="B53" s="1034"/>
      <c r="C53" s="1034"/>
      <c r="D53" s="1034"/>
      <c r="E53" s="1034"/>
      <c r="F53" s="1034"/>
      <c r="G53" s="1034"/>
      <c r="H53" s="1034"/>
      <c r="I53" s="1034"/>
      <c r="J53" s="1034"/>
      <c r="K53" s="1034"/>
      <c r="L53" s="1034"/>
      <c r="M53" s="1034"/>
      <c r="N53" s="1034"/>
      <c r="O53" s="1034"/>
      <c r="P53" s="1034"/>
      <c r="Q53" s="1035"/>
    </row>
    <row r="54" spans="1:26" ht="15.75" thickBot="1" x14ac:dyDescent="0.3">
      <c r="A54" s="1036"/>
      <c r="B54" s="1037"/>
      <c r="C54" s="1037"/>
      <c r="D54" s="1037"/>
      <c r="E54" s="1037"/>
      <c r="F54" s="1037"/>
      <c r="G54" s="1037"/>
      <c r="H54" s="1037"/>
      <c r="I54" s="1037"/>
      <c r="J54" s="1037"/>
      <c r="K54" s="1037"/>
      <c r="L54" s="1037"/>
      <c r="M54" s="1037"/>
      <c r="N54" s="1037"/>
      <c r="O54" s="1037"/>
      <c r="P54" s="1037"/>
      <c r="Q54" s="1038"/>
      <c r="U54" s="1039" t="s">
        <v>137</v>
      </c>
      <c r="V54" s="1039"/>
      <c r="W54" s="1039"/>
      <c r="X54" s="1039"/>
      <c r="Y54" s="1039"/>
      <c r="Z54" s="1039"/>
    </row>
    <row r="55" spans="1:26" ht="15.75" thickBot="1" x14ac:dyDescent="0.3">
      <c r="U55" s="237" t="s">
        <v>97</v>
      </c>
      <c r="V55" t="s">
        <v>98</v>
      </c>
    </row>
    <row r="56" spans="1:26" ht="15" customHeight="1" thickBot="1" x14ac:dyDescent="0.3">
      <c r="A56" s="1012" t="s">
        <v>138</v>
      </c>
      <c r="B56" s="1013"/>
      <c r="C56" s="1013"/>
      <c r="D56" s="1013"/>
      <c r="E56" s="1014"/>
      <c r="G56" s="1012" t="s">
        <v>139</v>
      </c>
      <c r="H56" s="1013"/>
      <c r="I56" s="1013"/>
      <c r="J56" s="1013"/>
      <c r="K56" s="1014"/>
      <c r="M56" s="1012" t="s">
        <v>140</v>
      </c>
      <c r="N56" s="1013"/>
      <c r="O56" s="1013"/>
      <c r="P56" s="1013"/>
      <c r="Q56" s="1014"/>
      <c r="U56" s="237" t="s">
        <v>141</v>
      </c>
      <c r="V56" t="s">
        <v>142</v>
      </c>
    </row>
    <row r="57" spans="1:26" ht="15" customHeight="1" thickBot="1" x14ac:dyDescent="0.3">
      <c r="A57" s="1015"/>
      <c r="B57" s="1016"/>
      <c r="C57" s="1016"/>
      <c r="D57" s="1016"/>
      <c r="E57" s="1017"/>
      <c r="G57" s="1015"/>
      <c r="H57" s="1016"/>
      <c r="I57" s="1016"/>
      <c r="J57" s="1016"/>
      <c r="K57" s="1017"/>
      <c r="M57" s="1015"/>
      <c r="N57" s="1016"/>
      <c r="O57" s="1016"/>
      <c r="P57" s="1016"/>
      <c r="Q57" s="1017"/>
      <c r="U57" s="237" t="s">
        <v>143</v>
      </c>
      <c r="V57" t="s">
        <v>144</v>
      </c>
    </row>
    <row r="58" spans="1:26" ht="15.75" thickBot="1" x14ac:dyDescent="0.3">
      <c r="U58" s="237" t="s">
        <v>145</v>
      </c>
      <c r="V58" t="s">
        <v>146</v>
      </c>
    </row>
    <row r="59" spans="1:26" ht="15.75" thickBot="1" x14ac:dyDescent="0.3">
      <c r="A59" s="1040" t="s">
        <v>147</v>
      </c>
      <c r="B59" s="1040"/>
      <c r="C59" s="1040"/>
      <c r="D59" s="1040"/>
      <c r="E59" s="1040"/>
      <c r="G59" s="1040" t="s">
        <v>148</v>
      </c>
      <c r="H59" s="1040"/>
      <c r="I59" s="1040"/>
      <c r="J59" s="1040"/>
      <c r="K59" s="1040"/>
      <c r="M59" s="238" t="s">
        <v>149</v>
      </c>
      <c r="U59" s="237" t="s">
        <v>99</v>
      </c>
      <c r="V59" t="s">
        <v>150</v>
      </c>
    </row>
    <row r="60" spans="1:26" ht="15.75" thickBot="1" x14ac:dyDescent="0.3">
      <c r="A60" s="171" t="s">
        <v>151</v>
      </c>
      <c r="B60" s="239">
        <f>((B75*B78))</f>
        <v>7.943194728470801E-2</v>
      </c>
      <c r="G60" s="171" t="s">
        <v>152</v>
      </c>
      <c r="H60" s="240">
        <f>H77</f>
        <v>0.74509219367516777</v>
      </c>
      <c r="M60" s="171"/>
      <c r="N60" s="71"/>
      <c r="O60" s="241" t="s">
        <v>153</v>
      </c>
      <c r="P60" s="241" t="s">
        <v>154</v>
      </c>
      <c r="Q60" s="242" t="s">
        <v>62</v>
      </c>
      <c r="U60" s="237" t="s">
        <v>155</v>
      </c>
      <c r="V60" t="s">
        <v>156</v>
      </c>
    </row>
    <row r="61" spans="1:26" ht="15.75" thickBot="1" x14ac:dyDescent="0.3">
      <c r="A61" s="243" t="s">
        <v>157</v>
      </c>
      <c r="B61" s="244">
        <f>B60/C36</f>
        <v>9.4878102346760643E-3</v>
      </c>
      <c r="G61" s="243"/>
      <c r="H61" s="244"/>
      <c r="M61" s="83" t="s">
        <v>158</v>
      </c>
      <c r="O61">
        <v>327</v>
      </c>
      <c r="P61">
        <f>O61*0.001102</f>
        <v>0.36035399999999995</v>
      </c>
      <c r="Q61" s="206">
        <f>Q64/B36</f>
        <v>2.07265870314E-4</v>
      </c>
      <c r="U61" s="237" t="s">
        <v>159</v>
      </c>
      <c r="V61" t="s">
        <v>160</v>
      </c>
    </row>
    <row r="62" spans="1:26" ht="15.75" thickBot="1" x14ac:dyDescent="0.3">
      <c r="M62" s="83" t="s">
        <v>161</v>
      </c>
      <c r="O62">
        <v>2347672335</v>
      </c>
      <c r="P62">
        <f>O62*0.001102</f>
        <v>2587134.9131699996</v>
      </c>
      <c r="Q62" s="206"/>
      <c r="U62" s="237" t="s">
        <v>162</v>
      </c>
      <c r="V62" t="s">
        <v>163</v>
      </c>
    </row>
    <row r="63" spans="1:26" ht="15.75" thickBot="1" x14ac:dyDescent="0.3">
      <c r="G63" s="245">
        <v>2</v>
      </c>
      <c r="M63" s="83" t="s">
        <v>164</v>
      </c>
      <c r="O63">
        <f>O61*B36</f>
        <v>7681230</v>
      </c>
      <c r="P63" s="246">
        <f>O63*0.001102</f>
        <v>8464.7154599999994</v>
      </c>
      <c r="Q63" s="206"/>
      <c r="U63" s="237" t="s">
        <v>153</v>
      </c>
      <c r="V63" t="s">
        <v>165</v>
      </c>
    </row>
    <row r="64" spans="1:26" ht="15.75" thickBot="1" x14ac:dyDescent="0.3">
      <c r="G64" s="171" t="s">
        <v>166</v>
      </c>
      <c r="H64" s="247">
        <f>H70/H69</f>
        <v>0.14270032930845225</v>
      </c>
      <c r="I64" s="248">
        <f>H64</f>
        <v>0.14270032930845225</v>
      </c>
      <c r="M64" s="76" t="s">
        <v>167</v>
      </c>
      <c r="N64" s="77"/>
      <c r="O64" s="77"/>
      <c r="P64" s="77"/>
      <c r="Q64" s="249">
        <f>O63*0.000000633840582</f>
        <v>4.8686752936758602</v>
      </c>
    </row>
    <row r="65" spans="1:17" ht="15.75" thickBot="1" x14ac:dyDescent="0.3">
      <c r="A65" s="1028" t="s">
        <v>168</v>
      </c>
      <c r="B65" s="1028"/>
      <c r="C65" s="1028"/>
      <c r="D65" s="1028"/>
      <c r="E65" s="1028"/>
      <c r="G65" s="76" t="s">
        <v>169</v>
      </c>
      <c r="H65" s="244">
        <f>((H70*H74)/H76)</f>
        <v>0</v>
      </c>
      <c r="I65" s="250">
        <f>H65</f>
        <v>0</v>
      </c>
    </row>
    <row r="66" spans="1:17" ht="15.75" thickBot="1" x14ac:dyDescent="0.3">
      <c r="M66" s="171" t="s">
        <v>170</v>
      </c>
      <c r="N66" s="71"/>
      <c r="O66" s="71"/>
      <c r="P66" s="71"/>
      <c r="Q66" s="247"/>
    </row>
    <row r="67" spans="1:17" ht="15.75" thickBot="1" x14ac:dyDescent="0.3">
      <c r="A67" s="171" t="s">
        <v>166</v>
      </c>
      <c r="B67" s="247">
        <f>B75/B74</f>
        <v>3.3809001097694844E-2</v>
      </c>
      <c r="C67" s="248">
        <f>B67</f>
        <v>3.3809001097694844E-2</v>
      </c>
      <c r="G67" s="251">
        <v>3</v>
      </c>
      <c r="M67" s="83" t="s">
        <v>171</v>
      </c>
      <c r="Q67" s="206"/>
    </row>
    <row r="68" spans="1:17" ht="15.75" thickBot="1" x14ac:dyDescent="0.3">
      <c r="A68" s="76" t="s">
        <v>172</v>
      </c>
      <c r="B68" s="244">
        <f>((B75*B79)/B81)</f>
        <v>3.3809001097694844E-2</v>
      </c>
      <c r="C68" s="250">
        <f>B68</f>
        <v>3.3809001097694844E-2</v>
      </c>
      <c r="G68" s="171" t="s">
        <v>173</v>
      </c>
      <c r="H68" s="252">
        <v>10783290</v>
      </c>
      <c r="I68" t="s">
        <v>174</v>
      </c>
      <c r="J68" t="s">
        <v>175</v>
      </c>
      <c r="K68" t="s">
        <v>176</v>
      </c>
      <c r="M68" s="83"/>
      <c r="O68" t="s">
        <v>177</v>
      </c>
      <c r="P68" t="s">
        <v>178</v>
      </c>
      <c r="Q68" s="206"/>
    </row>
    <row r="69" spans="1:17" x14ac:dyDescent="0.25">
      <c r="G69" s="83" t="s">
        <v>179</v>
      </c>
      <c r="H69" s="206">
        <v>4555</v>
      </c>
      <c r="I69" t="s">
        <v>180</v>
      </c>
      <c r="J69">
        <v>315</v>
      </c>
      <c r="K69">
        <v>50</v>
      </c>
      <c r="M69" s="83"/>
      <c r="N69" t="s">
        <v>181</v>
      </c>
      <c r="O69">
        <v>0.51</v>
      </c>
      <c r="P69" s="253">
        <f>P63*O69</f>
        <v>4317.0048846</v>
      </c>
      <c r="Q69" s="206"/>
    </row>
    <row r="70" spans="1:17" x14ac:dyDescent="0.25">
      <c r="G70" s="83" t="s">
        <v>182</v>
      </c>
      <c r="H70">
        <v>650</v>
      </c>
      <c r="I70" t="s">
        <v>183</v>
      </c>
      <c r="J70">
        <v>16</v>
      </c>
      <c r="K70">
        <v>8</v>
      </c>
      <c r="M70" s="83"/>
      <c r="N70" t="s">
        <v>75</v>
      </c>
      <c r="O70">
        <v>0.15</v>
      </c>
      <c r="P70" s="253">
        <f>P63*O70</f>
        <v>1269.7073189999999</v>
      </c>
      <c r="Q70" s="206"/>
    </row>
    <row r="71" spans="1:17" x14ac:dyDescent="0.25">
      <c r="G71" s="83" t="s">
        <v>184</v>
      </c>
      <c r="H71">
        <f>H69-H70</f>
        <v>3905</v>
      </c>
      <c r="I71" s="175"/>
      <c r="M71" s="83"/>
      <c r="N71" t="s">
        <v>185</v>
      </c>
      <c r="O71">
        <v>0.14000000000000001</v>
      </c>
      <c r="P71" s="253">
        <f>P63*O71</f>
        <v>1185.0601644000001</v>
      </c>
      <c r="Q71" s="206"/>
    </row>
    <row r="72" spans="1:17" ht="36.75" customHeight="1" thickBot="1" x14ac:dyDescent="0.3">
      <c r="A72" s="1010" t="s">
        <v>186</v>
      </c>
      <c r="B72" s="1010"/>
      <c r="C72" s="1010"/>
      <c r="D72" s="1010"/>
      <c r="E72" s="1010"/>
      <c r="G72" s="83"/>
      <c r="I72" s="1011" t="s">
        <v>187</v>
      </c>
      <c r="J72" s="1011"/>
      <c r="K72" s="1011"/>
      <c r="M72" s="83"/>
      <c r="N72" t="s">
        <v>103</v>
      </c>
      <c r="O72">
        <v>0.04</v>
      </c>
      <c r="P72" s="253">
        <f>P63*O72</f>
        <v>338.58861839999997</v>
      </c>
      <c r="Q72" s="206"/>
    </row>
    <row r="73" spans="1:17" x14ac:dyDescent="0.25">
      <c r="A73" s="171" t="s">
        <v>173</v>
      </c>
      <c r="B73" s="252">
        <v>10783290</v>
      </c>
      <c r="G73" s="83" t="s">
        <v>188</v>
      </c>
      <c r="H73" s="168">
        <f>(((J69*J70)*H70) +(H70*(K69*K70)))</f>
        <v>3536000</v>
      </c>
      <c r="I73" s="1011"/>
      <c r="J73" s="1011"/>
      <c r="K73" s="1011"/>
      <c r="M73" s="83"/>
      <c r="N73" t="s">
        <v>189</v>
      </c>
      <c r="O73">
        <v>0.04</v>
      </c>
      <c r="P73" s="253">
        <f>P63*O73</f>
        <v>338.58861839999997</v>
      </c>
      <c r="Q73" s="206"/>
    </row>
    <row r="74" spans="1:17" ht="15" customHeight="1" x14ac:dyDescent="0.25">
      <c r="A74" s="83" t="s">
        <v>179</v>
      </c>
      <c r="B74" s="254">
        <v>4555</v>
      </c>
      <c r="G74" s="83"/>
      <c r="H74" s="255"/>
      <c r="I74" s="1011"/>
      <c r="J74" s="1011"/>
      <c r="K74" s="1011"/>
      <c r="M74" s="83"/>
      <c r="N74" t="s">
        <v>190</v>
      </c>
      <c r="O74">
        <v>0.01</v>
      </c>
      <c r="P74" s="253">
        <f>P63*O74</f>
        <v>84.647154599999993</v>
      </c>
      <c r="Q74" s="206"/>
    </row>
    <row r="75" spans="1:17" ht="15" customHeight="1" x14ac:dyDescent="0.25">
      <c r="A75" s="83" t="s">
        <v>191</v>
      </c>
      <c r="B75" s="206">
        <v>154</v>
      </c>
      <c r="D75" s="22"/>
      <c r="G75" s="83" t="s">
        <v>192</v>
      </c>
      <c r="H75" s="256">
        <f>(((H73*0.0000036)*56100))</f>
        <v>714130.55999999994</v>
      </c>
      <c r="I75" s="1011"/>
      <c r="J75" s="1011"/>
      <c r="K75" s="1011"/>
      <c r="M75" s="83"/>
      <c r="N75" t="s">
        <v>193</v>
      </c>
      <c r="O75">
        <v>0.01</v>
      </c>
      <c r="P75" s="253">
        <f>P63*O75</f>
        <v>84.647154599999993</v>
      </c>
      <c r="Q75" s="206"/>
    </row>
    <row r="76" spans="1:17" ht="15.75" thickBot="1" x14ac:dyDescent="0.3">
      <c r="A76" s="83" t="s">
        <v>184</v>
      </c>
      <c r="B76" s="206">
        <v>4401</v>
      </c>
      <c r="G76" s="83" t="s">
        <v>194</v>
      </c>
      <c r="H76" s="176">
        <f>(H75/25)+H75</f>
        <v>742695.78239999991</v>
      </c>
      <c r="I76" s="1011"/>
      <c r="J76" s="1011"/>
      <c r="K76" s="1011"/>
      <c r="M76" s="76"/>
      <c r="N76" s="77" t="s">
        <v>102</v>
      </c>
      <c r="O76" s="77">
        <v>0.1</v>
      </c>
      <c r="P76" s="257">
        <f>P63*O76</f>
        <v>846.47154599999999</v>
      </c>
      <c r="Q76" s="244"/>
    </row>
    <row r="77" spans="1:17" ht="15.75" thickBot="1" x14ac:dyDescent="0.3">
      <c r="A77" s="83"/>
      <c r="B77" s="206"/>
      <c r="G77" s="76" t="s">
        <v>195</v>
      </c>
      <c r="H77" s="59">
        <f>((H75/298)+H76)/1000000</f>
        <v>0.74509219367516777</v>
      </c>
      <c r="I77" s="1011"/>
      <c r="J77" s="1011"/>
      <c r="K77" s="1011"/>
    </row>
    <row r="78" spans="1:17" x14ac:dyDescent="0.25">
      <c r="A78" s="83" t="s">
        <v>196</v>
      </c>
      <c r="B78" s="258">
        <f>B82/B76</f>
        <v>5.1579186548511699E-4</v>
      </c>
      <c r="D78" s="22"/>
      <c r="K78" s="246">
        <f>H77*0.08</f>
        <v>5.9607375494013425E-2</v>
      </c>
      <c r="M78" s="259" t="s">
        <v>197</v>
      </c>
      <c r="N78" s="260"/>
      <c r="O78" s="260"/>
      <c r="P78" s="260"/>
      <c r="Q78" s="261"/>
    </row>
    <row r="79" spans="1:17" ht="15.75" customHeight="1" x14ac:dyDescent="0.25">
      <c r="A79" s="83" t="s">
        <v>198</v>
      </c>
      <c r="B79" s="262">
        <f>B73/B74</f>
        <v>2367.352360043908</v>
      </c>
      <c r="G79" s="1012" t="s">
        <v>199</v>
      </c>
      <c r="H79" s="1013"/>
      <c r="I79" s="1013"/>
      <c r="J79" s="1013"/>
      <c r="K79" s="1014"/>
      <c r="M79" s="83"/>
    </row>
    <row r="80" spans="1:17" ht="15.75" customHeight="1" x14ac:dyDescent="0.25">
      <c r="A80" s="83" t="s">
        <v>200</v>
      </c>
      <c r="B80" s="263">
        <f>C7/B73</f>
        <v>2.1051089231579601E-7</v>
      </c>
      <c r="G80" s="1015"/>
      <c r="H80" s="1016"/>
      <c r="I80" s="1016"/>
      <c r="J80" s="1016"/>
      <c r="K80" s="1017"/>
      <c r="M80" s="264" t="s">
        <v>201</v>
      </c>
    </row>
    <row r="81" spans="1:17" ht="15.75" thickBot="1" x14ac:dyDescent="0.3">
      <c r="A81" s="265" t="s">
        <v>202</v>
      </c>
      <c r="B81" s="266">
        <f>B74*B79</f>
        <v>10783290</v>
      </c>
      <c r="M81" s="83"/>
      <c r="N81" t="s">
        <v>101</v>
      </c>
      <c r="O81" t="s">
        <v>203</v>
      </c>
      <c r="P81" t="s">
        <v>204</v>
      </c>
      <c r="Q81" t="s">
        <v>62</v>
      </c>
    </row>
    <row r="82" spans="1:17" ht="22.5" customHeight="1" x14ac:dyDescent="0.25">
      <c r="A82" s="267" t="s">
        <v>205</v>
      </c>
      <c r="B82" s="268">
        <f>B81*B80</f>
        <v>2.27</v>
      </c>
      <c r="G82" s="269" t="s">
        <v>206</v>
      </c>
      <c r="H82" s="71"/>
      <c r="I82" s="71"/>
      <c r="J82" s="71"/>
      <c r="K82" s="247"/>
      <c r="M82" s="270">
        <v>0.1</v>
      </c>
      <c r="N82" t="s">
        <v>207</v>
      </c>
      <c r="O82" s="253">
        <f>((P63*0.05)*0.1)</f>
        <v>42.323577300000004</v>
      </c>
      <c r="P82" s="253">
        <f>O82*0.05</f>
        <v>2.1161788650000002</v>
      </c>
      <c r="Q82" s="253">
        <f>((P82*907.185))/1000000</f>
        <v>1.9197657236450249E-3</v>
      </c>
    </row>
    <row r="83" spans="1:17" ht="23.25" customHeight="1" x14ac:dyDescent="0.25">
      <c r="G83" s="83"/>
      <c r="K83" s="206"/>
      <c r="M83" s="270">
        <v>0.05</v>
      </c>
      <c r="N83" t="s">
        <v>75</v>
      </c>
      <c r="O83" s="253">
        <f>((P63*0.05)*0.05)</f>
        <v>21.161788650000002</v>
      </c>
      <c r="P83" s="253">
        <f>O83*0.4</f>
        <v>8.4647154600000007</v>
      </c>
      <c r="Q83" s="253">
        <f>((P83*907.185))/1000000</f>
        <v>7.6790628945800996E-3</v>
      </c>
    </row>
    <row r="84" spans="1:17" ht="29.25" customHeight="1" thickBot="1" x14ac:dyDescent="0.3">
      <c r="G84" s="83" t="s">
        <v>208</v>
      </c>
      <c r="I84" s="135">
        <v>2637280</v>
      </c>
      <c r="K84" s="206"/>
      <c r="M84" s="270">
        <v>0.05</v>
      </c>
      <c r="N84" t="s">
        <v>185</v>
      </c>
      <c r="O84" s="253">
        <f>((P63*0.05)*0.05)</f>
        <v>21.161788650000002</v>
      </c>
      <c r="P84" s="253">
        <f>O84*0.96</f>
        <v>20.315317104000002</v>
      </c>
      <c r="Q84" s="253">
        <f>((P84*907.185))/1000000</f>
        <v>1.842975094699224E-2</v>
      </c>
    </row>
    <row r="85" spans="1:17" ht="15.75" thickBot="1" x14ac:dyDescent="0.3">
      <c r="A85" s="259" t="s">
        <v>209</v>
      </c>
      <c r="B85" s="260"/>
      <c r="C85" s="260"/>
      <c r="D85" s="260"/>
      <c r="E85" s="261"/>
      <c r="G85" s="83" t="s">
        <v>210</v>
      </c>
      <c r="I85">
        <f>C23</f>
        <v>0.56000000000000005</v>
      </c>
      <c r="K85" s="206"/>
      <c r="M85" s="83"/>
      <c r="O85" s="253"/>
      <c r="P85" s="253"/>
      <c r="Q85" s="271">
        <f>SUM(Q82:Q84)</f>
        <v>2.8028579565217364E-2</v>
      </c>
    </row>
    <row r="86" spans="1:17" ht="15" customHeight="1" thickBot="1" x14ac:dyDescent="0.3">
      <c r="A86" s="83"/>
      <c r="E86" s="206"/>
      <c r="G86" s="272" t="s">
        <v>211</v>
      </c>
      <c r="I86" s="273">
        <f>I85/I84</f>
        <v>2.1233998665291513E-7</v>
      </c>
      <c r="J86" t="s">
        <v>99</v>
      </c>
      <c r="K86" s="206"/>
      <c r="M86" s="76"/>
      <c r="N86" s="77"/>
      <c r="O86" s="77"/>
      <c r="P86" s="77"/>
      <c r="Q86" s="274">
        <f>Q85/C36</f>
        <v>3.3478953135711136E-3</v>
      </c>
    </row>
    <row r="87" spans="1:17" ht="33" customHeight="1" thickBot="1" x14ac:dyDescent="0.3">
      <c r="A87" s="1008" t="s">
        <v>212</v>
      </c>
      <c r="B87" s="1009"/>
      <c r="C87" s="1009"/>
      <c r="D87" s="1009"/>
      <c r="E87" s="1018"/>
      <c r="G87" s="83" t="s">
        <v>213</v>
      </c>
      <c r="I87">
        <v>923048</v>
      </c>
      <c r="K87" s="206"/>
    </row>
    <row r="88" spans="1:17" ht="15.75" thickBot="1" x14ac:dyDescent="0.3">
      <c r="A88" s="275" t="s">
        <v>214</v>
      </c>
      <c r="B88" s="239">
        <f>((B81*0.1)/B79)-B75</f>
        <v>301.49999999999994</v>
      </c>
      <c r="C88" s="8" t="s">
        <v>215</v>
      </c>
      <c r="D88" s="276">
        <f>B88+B75</f>
        <v>455.49999999999994</v>
      </c>
      <c r="E88" s="206"/>
      <c r="G88" s="83" t="s">
        <v>216</v>
      </c>
      <c r="I88" s="59">
        <f>((1-0.5)*I87)</f>
        <v>461524</v>
      </c>
      <c r="K88" s="206"/>
      <c r="M88" s="264" t="s">
        <v>217</v>
      </c>
    </row>
    <row r="89" spans="1:17" ht="21.75" customHeight="1" thickBot="1" x14ac:dyDescent="0.3">
      <c r="A89" s="277" t="s">
        <v>218</v>
      </c>
      <c r="B89" s="278">
        <f>((B81*0.1)*B80)</f>
        <v>0.22700000000000001</v>
      </c>
      <c r="C89" s="279">
        <f>B89/C36</f>
        <v>2.711419015766842E-2</v>
      </c>
      <c r="D89" t="s">
        <v>219</v>
      </c>
      <c r="E89" s="206"/>
      <c r="G89" s="83" t="s">
        <v>220</v>
      </c>
      <c r="I89" s="280">
        <f>B36*0.7</f>
        <v>16443</v>
      </c>
      <c r="K89" s="206"/>
      <c r="M89" s="83"/>
      <c r="N89" t="s">
        <v>101</v>
      </c>
      <c r="O89" t="s">
        <v>203</v>
      </c>
      <c r="P89" t="s">
        <v>204</v>
      </c>
      <c r="Q89" t="s">
        <v>62</v>
      </c>
    </row>
    <row r="90" spans="1:17" ht="24.75" customHeight="1" thickBot="1" x14ac:dyDescent="0.3">
      <c r="A90" s="281" t="s">
        <v>221</v>
      </c>
      <c r="B90" s="282">
        <f>(B88*B79)</f>
        <v>713756.73655323812</v>
      </c>
      <c r="E90" s="206"/>
      <c r="G90" s="83" t="s">
        <v>222</v>
      </c>
      <c r="I90" s="283">
        <f>I88/I89</f>
        <v>28.068114091102597</v>
      </c>
      <c r="K90" s="206"/>
      <c r="M90" s="270">
        <v>0.2</v>
      </c>
      <c r="N90" t="s">
        <v>207</v>
      </c>
      <c r="O90" s="253">
        <f>((P63*0.1)*0.2)</f>
        <v>169.29430920000001</v>
      </c>
      <c r="P90" s="253">
        <f>O90*0.05</f>
        <v>8.4647154600000007</v>
      </c>
      <c r="Q90" s="253">
        <f>((P90*907.185))/1000000</f>
        <v>7.6790628945800996E-3</v>
      </c>
    </row>
    <row r="91" spans="1:17" ht="27" thickBot="1" x14ac:dyDescent="0.3">
      <c r="A91" s="284" t="s">
        <v>223</v>
      </c>
      <c r="B91" s="285">
        <f>((B88*B79)*B80)</f>
        <v>0.15025356750823268</v>
      </c>
      <c r="E91" s="206"/>
      <c r="G91" s="76" t="s">
        <v>224</v>
      </c>
      <c r="H91" s="77"/>
      <c r="I91" s="286">
        <f>I88/B76</f>
        <v>104.86798454896615</v>
      </c>
      <c r="J91" s="77"/>
      <c r="K91" s="244"/>
      <c r="M91" s="270">
        <v>0.1</v>
      </c>
      <c r="N91" t="s">
        <v>75</v>
      </c>
      <c r="O91" s="253">
        <f>((P63*0.1)*0.1)</f>
        <v>84.647154600000007</v>
      </c>
      <c r="P91" s="253">
        <f>O91*0.4</f>
        <v>33.858861840000003</v>
      </c>
      <c r="Q91" s="253">
        <f>((P91*907.185))/1000000</f>
        <v>3.0716251578320398E-2</v>
      </c>
    </row>
    <row r="92" spans="1:17" ht="29.25" customHeight="1" thickBot="1" x14ac:dyDescent="0.3">
      <c r="A92" s="284" t="s">
        <v>225</v>
      </c>
      <c r="B92" s="285">
        <f>((B75*B79)*B80)</f>
        <v>7.6746432491767297E-2</v>
      </c>
      <c r="E92" s="206"/>
      <c r="M92" s="270">
        <v>0.1</v>
      </c>
      <c r="N92" t="s">
        <v>185</v>
      </c>
      <c r="O92" s="253">
        <f>((P63*0.1)*0.1)</f>
        <v>84.647154600000007</v>
      </c>
      <c r="P92" s="253">
        <f>O92*0.96</f>
        <v>81.261268416000007</v>
      </c>
      <c r="Q92" s="253">
        <f>((P92*907.185))/1000000</f>
        <v>7.3719003787968959E-2</v>
      </c>
    </row>
    <row r="93" spans="1:17" ht="15.75" thickBot="1" x14ac:dyDescent="0.3">
      <c r="A93" s="83"/>
      <c r="E93" s="206"/>
      <c r="G93" s="1019" t="s">
        <v>226</v>
      </c>
      <c r="H93" s="1019"/>
      <c r="I93" s="1019"/>
      <c r="J93" s="1019"/>
      <c r="K93" s="1019"/>
      <c r="M93" s="83"/>
      <c r="Q93" s="59">
        <f>SUM(Q90:Q92)</f>
        <v>0.11211431826086946</v>
      </c>
    </row>
    <row r="94" spans="1:17" ht="30.75" customHeight="1" thickBot="1" x14ac:dyDescent="0.3">
      <c r="A94" s="1008" t="s">
        <v>227</v>
      </c>
      <c r="B94" s="1009"/>
      <c r="C94" s="1009"/>
      <c r="D94" s="1009"/>
      <c r="E94" s="1018"/>
      <c r="G94" s="171"/>
      <c r="H94" s="71"/>
      <c r="I94" s="71"/>
      <c r="J94" s="71" t="s">
        <v>145</v>
      </c>
      <c r="K94" s="247"/>
      <c r="M94" s="76"/>
      <c r="N94" s="77"/>
      <c r="O94" s="77"/>
      <c r="P94" s="77"/>
      <c r="Q94" s="274">
        <f>Q93/C36</f>
        <v>1.3391581254284454E-2</v>
      </c>
    </row>
    <row r="95" spans="1:17" ht="15.75" thickBot="1" x14ac:dyDescent="0.3">
      <c r="A95" s="275" t="s">
        <v>214</v>
      </c>
      <c r="B95" s="239">
        <f>((B81*0.15)/B79)-(B75+D88)</f>
        <v>73.749999999999886</v>
      </c>
      <c r="C95" s="8" t="s">
        <v>215</v>
      </c>
      <c r="D95" s="276">
        <f>D88+B95</f>
        <v>529.24999999999977</v>
      </c>
      <c r="E95" s="206"/>
      <c r="F95" s="83"/>
      <c r="G95" s="83" t="s">
        <v>228</v>
      </c>
      <c r="I95" s="287">
        <f>I85/I87</f>
        <v>6.0668567615118614E-7</v>
      </c>
      <c r="J95" s="216">
        <f>I84/I87</f>
        <v>2.8571428571428572</v>
      </c>
      <c r="K95" s="206" t="s">
        <v>229</v>
      </c>
    </row>
    <row r="96" spans="1:17" ht="15.75" thickBot="1" x14ac:dyDescent="0.3">
      <c r="A96" s="284" t="s">
        <v>230</v>
      </c>
      <c r="B96" s="288">
        <f>((B81*0.15)*B80)</f>
        <v>0.34050000000000002</v>
      </c>
      <c r="C96" s="289">
        <f>B96/C36</f>
        <v>4.0671285236502631E-2</v>
      </c>
      <c r="D96" t="s">
        <v>231</v>
      </c>
      <c r="E96" s="206"/>
      <c r="G96" s="83" t="s">
        <v>232</v>
      </c>
      <c r="I96" s="287">
        <f>I85/I88</f>
        <v>1.2133713523023723E-6</v>
      </c>
      <c r="J96" s="216">
        <f>I84/I88</f>
        <v>5.7142857142857144</v>
      </c>
      <c r="K96" s="206" t="s">
        <v>229</v>
      </c>
    </row>
    <row r="97" spans="1:12" ht="39" x14ac:dyDescent="0.25">
      <c r="A97" s="290" t="s">
        <v>233</v>
      </c>
      <c r="B97" s="282">
        <f>(B95*B79)</f>
        <v>174592.23655323795</v>
      </c>
      <c r="C97" s="83"/>
      <c r="E97" s="206"/>
      <c r="G97" s="83"/>
      <c r="K97" s="206"/>
    </row>
    <row r="98" spans="1:12" ht="26.25" x14ac:dyDescent="0.25">
      <c r="A98" s="281" t="s">
        <v>234</v>
      </c>
      <c r="B98" s="285">
        <f>((B95*B79)*B80)</f>
        <v>3.6753567508232658E-2</v>
      </c>
      <c r="G98" s="83" t="s">
        <v>235</v>
      </c>
      <c r="I98" s="22">
        <f>I87/I84</f>
        <v>0.35</v>
      </c>
      <c r="K98" s="206"/>
      <c r="L98" s="206"/>
    </row>
    <row r="99" spans="1:12" ht="26.25" x14ac:dyDescent="0.25">
      <c r="A99" s="284" t="s">
        <v>236</v>
      </c>
      <c r="B99" s="285">
        <f>B96-B89</f>
        <v>0.11350000000000002</v>
      </c>
      <c r="G99" s="272" t="s">
        <v>237</v>
      </c>
      <c r="I99" s="291">
        <f>I98*I95</f>
        <v>2.1233998665291513E-7</v>
      </c>
      <c r="K99" s="206"/>
    </row>
    <row r="100" spans="1:12" x14ac:dyDescent="0.25">
      <c r="B100" s="22"/>
      <c r="G100" s="83" t="s">
        <v>238</v>
      </c>
      <c r="I100" s="22">
        <f>I88/I84</f>
        <v>0.17499999999999999</v>
      </c>
      <c r="K100" s="206"/>
    </row>
    <row r="101" spans="1:12" ht="15.75" thickBot="1" x14ac:dyDescent="0.3">
      <c r="A101" s="1020" t="s">
        <v>239</v>
      </c>
      <c r="B101" s="1020"/>
      <c r="C101" s="1020"/>
      <c r="D101" s="1020"/>
      <c r="E101" s="1020"/>
      <c r="G101" s="292" t="s">
        <v>240</v>
      </c>
      <c r="H101" s="77"/>
      <c r="I101" s="293">
        <f>I100*I96</f>
        <v>2.1233998665291513E-7</v>
      </c>
      <c r="J101" s="77"/>
      <c r="K101" s="244"/>
      <c r="L101" s="206"/>
    </row>
    <row r="102" spans="1:12" x14ac:dyDescent="0.25">
      <c r="B102" s="294">
        <f>B95+D88</f>
        <v>529.24999999999977</v>
      </c>
      <c r="C102" t="s">
        <v>98</v>
      </c>
      <c r="L102" s="83"/>
    </row>
    <row r="103" spans="1:12" s="5" customFormat="1" ht="30.75" customHeight="1" thickBot="1" x14ac:dyDescent="0.3">
      <c r="A103" s="1021" t="s">
        <v>241</v>
      </c>
      <c r="B103" s="1021"/>
      <c r="C103" s="1021"/>
      <c r="D103" s="1021"/>
      <c r="E103" s="1021"/>
      <c r="G103" s="1022" t="s">
        <v>242</v>
      </c>
      <c r="H103" s="1022"/>
      <c r="I103" s="1022"/>
      <c r="J103" s="1022"/>
      <c r="K103" s="1023"/>
      <c r="L103" s="39"/>
    </row>
    <row r="104" spans="1:12" x14ac:dyDescent="0.25">
      <c r="B104" s="295">
        <f>D95*B79</f>
        <v>1252921.2365532378</v>
      </c>
      <c r="C104" t="s">
        <v>145</v>
      </c>
      <c r="G104" s="171"/>
      <c r="H104" s="71"/>
      <c r="I104" s="71"/>
      <c r="J104" s="71"/>
      <c r="K104" s="247"/>
      <c r="L104" s="83"/>
    </row>
    <row r="105" spans="1:12" x14ac:dyDescent="0.25">
      <c r="A105" s="1024" t="s">
        <v>243</v>
      </c>
      <c r="B105" s="1024"/>
      <c r="C105" s="1024"/>
      <c r="D105" s="1024"/>
      <c r="E105" s="1024"/>
      <c r="G105" s="83" t="s">
        <v>244</v>
      </c>
      <c r="H105" s="22">
        <f>I84/I87</f>
        <v>2.8571428571428572</v>
      </c>
      <c r="K105" s="206"/>
      <c r="L105" s="83"/>
    </row>
    <row r="106" spans="1:12" x14ac:dyDescent="0.25">
      <c r="B106" s="296">
        <f>B104*B80</f>
        <v>0.26375356750823264</v>
      </c>
      <c r="C106" t="s">
        <v>143</v>
      </c>
      <c r="G106" s="83"/>
      <c r="H106" s="22"/>
      <c r="K106" s="206"/>
      <c r="L106" s="83"/>
    </row>
    <row r="107" spans="1:12" x14ac:dyDescent="0.25">
      <c r="G107" s="83"/>
      <c r="K107" s="206"/>
      <c r="L107" s="83"/>
    </row>
    <row r="108" spans="1:12" x14ac:dyDescent="0.25">
      <c r="G108" s="83" t="s">
        <v>245</v>
      </c>
      <c r="H108">
        <v>579</v>
      </c>
      <c r="K108" s="206"/>
      <c r="L108" s="83"/>
    </row>
    <row r="109" spans="1:12" x14ac:dyDescent="0.25">
      <c r="G109" s="83" t="s">
        <v>246</v>
      </c>
      <c r="H109">
        <v>48</v>
      </c>
      <c r="I109">
        <f>H109*B74</f>
        <v>218640</v>
      </c>
      <c r="J109" t="s">
        <v>247</v>
      </c>
      <c r="K109" s="206"/>
    </row>
    <row r="110" spans="1:12" ht="15.75" thickBot="1" x14ac:dyDescent="0.3">
      <c r="G110" s="83" t="s">
        <v>248</v>
      </c>
      <c r="H110">
        <v>0.9</v>
      </c>
      <c r="K110" s="206"/>
    </row>
    <row r="111" spans="1:12" ht="15.75" thickBot="1" x14ac:dyDescent="0.3">
      <c r="G111" s="83" t="s">
        <v>249</v>
      </c>
      <c r="H111" s="297">
        <f>((H108*I109*0.9)/1000)</f>
        <v>113933.304</v>
      </c>
      <c r="K111" s="206"/>
    </row>
    <row r="112" spans="1:12" ht="15.75" thickBot="1" x14ac:dyDescent="0.3">
      <c r="G112" s="76" t="s">
        <v>250</v>
      </c>
      <c r="H112" s="298">
        <f>H111/B74</f>
        <v>25.012800000000002</v>
      </c>
      <c r="I112" s="299">
        <f>H112*I96</f>
        <v>3.0349814960868782E-5</v>
      </c>
      <c r="J112" s="77" t="s">
        <v>251</v>
      </c>
      <c r="K112" s="244"/>
    </row>
    <row r="113" spans="7:11" ht="15.75" thickBot="1" x14ac:dyDescent="0.3"/>
    <row r="114" spans="7:11" x14ac:dyDescent="0.25">
      <c r="G114" s="259" t="s">
        <v>252</v>
      </c>
      <c r="H114" s="260"/>
      <c r="I114" s="260"/>
      <c r="J114" s="260"/>
      <c r="K114" s="261"/>
    </row>
    <row r="115" spans="7:11" ht="15.75" thickBot="1" x14ac:dyDescent="0.3"/>
    <row r="116" spans="7:11" ht="30" customHeight="1" x14ac:dyDescent="0.25">
      <c r="G116" s="1025" t="s">
        <v>253</v>
      </c>
      <c r="H116" s="1026"/>
      <c r="I116" s="1026"/>
      <c r="J116" s="1026"/>
      <c r="K116" s="1027"/>
    </row>
    <row r="117" spans="7:11" x14ac:dyDescent="0.25">
      <c r="K117" s="206" t="s">
        <v>254</v>
      </c>
    </row>
    <row r="118" spans="7:11" x14ac:dyDescent="0.25">
      <c r="G118" t="s">
        <v>255</v>
      </c>
      <c r="H118">
        <f>I85*0.15</f>
        <v>8.4000000000000005E-2</v>
      </c>
      <c r="I118">
        <f>H118/I85</f>
        <v>0.15</v>
      </c>
      <c r="J118" t="s">
        <v>256</v>
      </c>
      <c r="K118" s="300">
        <f>H118/C36</f>
        <v>1.0033444816053512E-2</v>
      </c>
    </row>
    <row r="119" spans="7:11" x14ac:dyDescent="0.25">
      <c r="G119" t="s">
        <v>257</v>
      </c>
      <c r="H119" s="301">
        <f>H118*I86</f>
        <v>1.7836558878844872E-8</v>
      </c>
      <c r="I119" s="112">
        <f>I84*I118</f>
        <v>395592</v>
      </c>
      <c r="J119" t="s">
        <v>258</v>
      </c>
      <c r="K119" s="206"/>
    </row>
    <row r="120" spans="7:11" ht="15.75" thickBot="1" x14ac:dyDescent="0.3">
      <c r="G120" t="s">
        <v>259</v>
      </c>
      <c r="H120" s="22">
        <f>I119*I100</f>
        <v>69228.599999999991</v>
      </c>
      <c r="K120" s="206"/>
    </row>
    <row r="121" spans="7:11" ht="15.75" thickBot="1" x14ac:dyDescent="0.3">
      <c r="G121" t="s">
        <v>260</v>
      </c>
      <c r="H121" s="302">
        <f>H120/H112</f>
        <v>2767.7269238150061</v>
      </c>
      <c r="I121" s="22">
        <f>H121/B74</f>
        <v>0.60762391302195529</v>
      </c>
      <c r="J121" t="s">
        <v>261</v>
      </c>
      <c r="K121" s="206"/>
    </row>
    <row r="122" spans="7:11" ht="15.75" thickBot="1" x14ac:dyDescent="0.3">
      <c r="G122" t="s">
        <v>262</v>
      </c>
      <c r="I122" s="302">
        <f>H121*H109</f>
        <v>132850.8923431203</v>
      </c>
      <c r="J122" t="s">
        <v>263</v>
      </c>
      <c r="K122" s="206"/>
    </row>
    <row r="125" spans="7:11" ht="31.5" customHeight="1" thickBot="1" x14ac:dyDescent="0.3">
      <c r="G125" s="1008" t="s">
        <v>264</v>
      </c>
      <c r="H125" s="1009"/>
      <c r="I125" s="1009"/>
      <c r="J125" s="1009"/>
      <c r="K125" s="1009"/>
    </row>
    <row r="126" spans="7:11" x14ac:dyDescent="0.25">
      <c r="G126" s="71"/>
      <c r="H126" s="71"/>
      <c r="I126" s="71"/>
      <c r="J126" s="71"/>
      <c r="K126" s="206" t="s">
        <v>254</v>
      </c>
    </row>
    <row r="127" spans="7:11" x14ac:dyDescent="0.25">
      <c r="G127" t="s">
        <v>265</v>
      </c>
      <c r="H127" s="253">
        <f>I85*0.2</f>
        <v>0.11200000000000002</v>
      </c>
      <c r="I127">
        <f>H127/I85</f>
        <v>0.2</v>
      </c>
      <c r="J127" t="s">
        <v>266</v>
      </c>
      <c r="K127" s="300">
        <f>H127/C36</f>
        <v>1.3377926421404684E-2</v>
      </c>
    </row>
    <row r="128" spans="7:11" x14ac:dyDescent="0.25">
      <c r="G128" t="s">
        <v>257</v>
      </c>
      <c r="H128" s="301">
        <f>H127*I86</f>
        <v>2.3782078505126499E-8</v>
      </c>
      <c r="I128" s="303">
        <f>I84*I127</f>
        <v>527456</v>
      </c>
      <c r="J128" t="s">
        <v>258</v>
      </c>
      <c r="K128" s="206"/>
    </row>
    <row r="129" spans="7:11" ht="15.75" thickBot="1" x14ac:dyDescent="0.3">
      <c r="G129" t="s">
        <v>259</v>
      </c>
      <c r="H129" s="22">
        <f>I128*I100</f>
        <v>92304.799999999988</v>
      </c>
      <c r="K129" s="206"/>
    </row>
    <row r="130" spans="7:11" ht="15.75" thickBot="1" x14ac:dyDescent="0.3">
      <c r="G130" t="s">
        <v>267</v>
      </c>
      <c r="H130" s="302">
        <f>H129/H112</f>
        <v>3690.3025650866748</v>
      </c>
      <c r="I130" s="22">
        <f>H130/B74</f>
        <v>0.81016521736260694</v>
      </c>
      <c r="J130" t="s">
        <v>261</v>
      </c>
      <c r="K130" s="206"/>
    </row>
    <row r="131" spans="7:11" ht="15.75" thickBot="1" x14ac:dyDescent="0.3">
      <c r="G131" t="s">
        <v>262</v>
      </c>
      <c r="I131" s="302">
        <f>H130*H109</f>
        <v>177134.52312416039</v>
      </c>
      <c r="J131" t="s">
        <v>263</v>
      </c>
      <c r="K131" s="206"/>
    </row>
  </sheetData>
  <mergeCells count="40">
    <mergeCell ref="E2:H2"/>
    <mergeCell ref="J2:M2"/>
    <mergeCell ref="AB4:AD7"/>
    <mergeCell ref="AB9:AB12"/>
    <mergeCell ref="AC9:AC12"/>
    <mergeCell ref="N11:Q12"/>
    <mergeCell ref="U11:V11"/>
    <mergeCell ref="U12:V12"/>
    <mergeCell ref="U13:V13"/>
    <mergeCell ref="AC13:AC14"/>
    <mergeCell ref="S14:S32"/>
    <mergeCell ref="U14:V14"/>
    <mergeCell ref="U15:V32"/>
    <mergeCell ref="X15:Y15"/>
    <mergeCell ref="X16:Y32"/>
    <mergeCell ref="AA18:AA32"/>
    <mergeCell ref="A65:E65"/>
    <mergeCell ref="S33:S35"/>
    <mergeCell ref="U33:V35"/>
    <mergeCell ref="X33:Y35"/>
    <mergeCell ref="AA33:AA35"/>
    <mergeCell ref="A52:Q54"/>
    <mergeCell ref="U54:Z54"/>
    <mergeCell ref="A56:E57"/>
    <mergeCell ref="G56:K57"/>
    <mergeCell ref="M56:Q57"/>
    <mergeCell ref="A59:E59"/>
    <mergeCell ref="G59:K59"/>
    <mergeCell ref="G125:K125"/>
    <mergeCell ref="A72:E72"/>
    <mergeCell ref="I72:K77"/>
    <mergeCell ref="G79:K80"/>
    <mergeCell ref="A87:E87"/>
    <mergeCell ref="G93:K93"/>
    <mergeCell ref="A94:E94"/>
    <mergeCell ref="A101:E101"/>
    <mergeCell ref="A103:E103"/>
    <mergeCell ref="G103:K103"/>
    <mergeCell ref="A105:E105"/>
    <mergeCell ref="G116:K116"/>
  </mergeCells>
  <conditionalFormatting sqref="M79:Q86">
    <cfRule type="dataBar" priority="7">
      <dataBar>
        <cfvo type="min"/>
        <cfvo type="max"/>
        <color rgb="FF638EC6"/>
      </dataBar>
      <extLst>
        <ext xmlns:x14="http://schemas.microsoft.com/office/spreadsheetml/2009/9/main" uri="{B025F937-C7B1-47D3-B67F-A62EFF666E3E}">
          <x14:id>{76F0EF34-D92D-4605-A80E-CDB0175EE52F}</x14:id>
        </ext>
      </extLst>
    </cfRule>
  </conditionalFormatting>
  <conditionalFormatting sqref="M89:Q94">
    <cfRule type="dataBar" priority="6">
      <dataBar>
        <cfvo type="min"/>
        <cfvo type="max"/>
        <color rgb="FF638EC6"/>
      </dataBar>
      <extLst>
        <ext xmlns:x14="http://schemas.microsoft.com/office/spreadsheetml/2009/9/main" uri="{B025F937-C7B1-47D3-B67F-A62EFF666E3E}">
          <x14:id>{79594035-CD94-4556-B594-2F13B8111B9C}</x14:id>
        </ext>
      </extLst>
    </cfRule>
  </conditionalFormatting>
  <conditionalFormatting sqref="N69:Q76">
    <cfRule type="dataBar" priority="5">
      <dataBar>
        <cfvo type="min"/>
        <cfvo type="max"/>
        <color rgb="FF638EC6"/>
      </dataBar>
      <extLst>
        <ext xmlns:x14="http://schemas.microsoft.com/office/spreadsheetml/2009/9/main" uri="{B025F937-C7B1-47D3-B67F-A62EFF666E3E}">
          <x14:id>{75670D0A-6A25-4DB3-8A52-79DBA07AD5C7}</x14:id>
        </ext>
      </extLst>
    </cfRule>
  </conditionalFormatting>
  <conditionalFormatting sqref="O82:P84">
    <cfRule type="colorScale" priority="4">
      <colorScale>
        <cfvo type="min"/>
        <cfvo type="percentile" val="50"/>
        <cfvo type="max"/>
        <color rgb="FFF8696B"/>
        <color rgb="FFFCFCFF"/>
        <color rgb="FF63BE7B"/>
      </colorScale>
    </cfRule>
  </conditionalFormatting>
  <conditionalFormatting sqref="O90:P92">
    <cfRule type="colorScale" priority="3">
      <colorScale>
        <cfvo type="min"/>
        <cfvo type="percentile" val="50"/>
        <cfvo type="max"/>
        <color rgb="FFF8696B"/>
        <color rgb="FFFCFCFF"/>
        <color rgb="FF63BE7B"/>
      </colorScale>
    </cfRule>
  </conditionalFormatting>
  <conditionalFormatting sqref="Q82:Q84">
    <cfRule type="colorScale" priority="2">
      <colorScale>
        <cfvo type="min"/>
        <cfvo type="percentile" val="50"/>
        <cfvo type="max"/>
        <color rgb="FFF8696B"/>
        <color rgb="FFFCFCFF"/>
        <color rgb="FF63BE7B"/>
      </colorScale>
    </cfRule>
  </conditionalFormatting>
  <conditionalFormatting sqref="Q90:Q92">
    <cfRule type="colorScale" priority="1">
      <colorScale>
        <cfvo type="min"/>
        <cfvo type="percentile" val="50"/>
        <cfvo type="max"/>
        <color rgb="FFF8696B"/>
        <color rgb="FFFCFCFF"/>
        <color rgb="FF63BE7B"/>
      </colorScale>
    </cfRule>
  </conditionalFormatting>
  <hyperlinks>
    <hyperlink ref="A1" location="HOME!A1" display="HOME" xr:uid="{00F38EAE-461B-4CD2-9369-5646D3D79BFA}"/>
  </hyperlinks>
  <pageMargins left="0.7" right="0.7" top="0.75" bottom="0.75" header="0.3" footer="0.3"/>
  <pageSetup scale="3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dataBar" id="{76F0EF34-D92D-4605-A80E-CDB0175EE52F}">
            <x14:dataBar minLength="0" maxLength="100" gradient="0">
              <x14:cfvo type="autoMin"/>
              <x14:cfvo type="autoMax"/>
              <x14:negativeFillColor rgb="FFFF0000"/>
              <x14:axisColor rgb="FF000000"/>
            </x14:dataBar>
          </x14:cfRule>
          <xm:sqref>M79:Q86</xm:sqref>
        </x14:conditionalFormatting>
        <x14:conditionalFormatting xmlns:xm="http://schemas.microsoft.com/office/excel/2006/main">
          <x14:cfRule type="dataBar" id="{79594035-CD94-4556-B594-2F13B8111B9C}">
            <x14:dataBar minLength="0" maxLength="100" gradient="0">
              <x14:cfvo type="autoMin"/>
              <x14:cfvo type="autoMax"/>
              <x14:negativeFillColor rgb="FFFF0000"/>
              <x14:axisColor rgb="FF000000"/>
            </x14:dataBar>
          </x14:cfRule>
          <xm:sqref>M89:Q94</xm:sqref>
        </x14:conditionalFormatting>
        <x14:conditionalFormatting xmlns:xm="http://schemas.microsoft.com/office/excel/2006/main">
          <x14:cfRule type="dataBar" id="{75670D0A-6A25-4DB3-8A52-79DBA07AD5C7}">
            <x14:dataBar minLength="0" maxLength="100" gradient="0">
              <x14:cfvo type="autoMin"/>
              <x14:cfvo type="autoMax"/>
              <x14:negativeFillColor rgb="FFFF0000"/>
              <x14:axisColor rgb="FF000000"/>
            </x14:dataBar>
          </x14:cfRule>
          <xm:sqref>N69:Q76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972EF-812D-4A38-8C87-F41B5C7F07E7}">
  <sheetPr codeName="Sheet17">
    <tabColor theme="4"/>
    <pageSetUpPr fitToPage="1"/>
  </sheetPr>
  <dimension ref="A1:AC129"/>
  <sheetViews>
    <sheetView showGridLines="0" topLeftCell="L1" zoomScale="110" zoomScaleNormal="110" workbookViewId="0">
      <selection activeCell="AH13" sqref="AH13"/>
    </sheetView>
  </sheetViews>
  <sheetFormatPr defaultRowHeight="15" x14ac:dyDescent="0.25"/>
  <cols>
    <col min="1" max="1" width="40.28515625" customWidth="1"/>
    <col min="2" max="2" width="23.85546875" customWidth="1"/>
    <col min="3" max="3" width="12.42578125" customWidth="1"/>
    <col min="4" max="4" width="12" customWidth="1"/>
    <col min="6" max="6" width="15.85546875" customWidth="1"/>
    <col min="7" max="7" width="23.42578125" customWidth="1"/>
    <col min="8" max="8" width="16.7109375" customWidth="1"/>
    <col min="9" max="9" width="17.140625" customWidth="1"/>
    <col min="10" max="10" width="13.85546875" customWidth="1"/>
    <col min="11" max="11" width="18" customWidth="1"/>
    <col min="14" max="14" width="16" customWidth="1"/>
    <col min="15" max="15" width="15.5703125" customWidth="1"/>
    <col min="16" max="16" width="14.7109375" customWidth="1"/>
    <col min="17" max="17" width="12.5703125" customWidth="1"/>
    <col min="19" max="19" width="10.7109375" customWidth="1"/>
    <col min="20" max="20" width="2.7109375" customWidth="1"/>
    <col min="21" max="21" width="10.7109375" customWidth="1"/>
    <col min="22" max="22" width="2.7109375" customWidth="1"/>
    <col min="23" max="24" width="5.7109375" customWidth="1"/>
    <col min="25" max="25" width="2.7109375" customWidth="1"/>
    <col min="26" max="27" width="5.7109375" customWidth="1"/>
    <col min="28" max="29" width="8.42578125" customWidth="1"/>
  </cols>
  <sheetData>
    <row r="1" spans="1:29" ht="19.5" thickBot="1" x14ac:dyDescent="0.35">
      <c r="A1" s="409" t="s">
        <v>628</v>
      </c>
      <c r="E1" s="1045">
        <v>2025</v>
      </c>
      <c r="F1" s="1046"/>
      <c r="G1" s="1046"/>
      <c r="H1" s="1047"/>
      <c r="I1" s="42"/>
      <c r="J1" s="1045">
        <v>2030</v>
      </c>
      <c r="K1" s="1046"/>
      <c r="L1" s="1046"/>
      <c r="M1" s="1047"/>
    </row>
    <row r="2" spans="1:29" x14ac:dyDescent="0.25">
      <c r="C2" s="174" t="s">
        <v>20</v>
      </c>
      <c r="E2" s="503" t="s">
        <v>104</v>
      </c>
      <c r="F2" s="42" t="s">
        <v>268</v>
      </c>
      <c r="G2" s="42" t="s">
        <v>106</v>
      </c>
      <c r="H2" s="504"/>
      <c r="I2" s="42"/>
      <c r="J2" s="503" t="s">
        <v>104</v>
      </c>
      <c r="K2" s="42" t="s">
        <v>107</v>
      </c>
      <c r="L2" s="42" t="s">
        <v>106</v>
      </c>
      <c r="M2" s="504"/>
    </row>
    <row r="3" spans="1:29" ht="15" customHeight="1" thickBot="1" x14ac:dyDescent="0.3">
      <c r="A3" s="173" t="s">
        <v>21</v>
      </c>
      <c r="C3" s="94">
        <v>10.5</v>
      </c>
      <c r="E3" s="503"/>
      <c r="F3" s="42"/>
      <c r="G3" s="42"/>
      <c r="H3" s="504"/>
      <c r="I3" s="42"/>
      <c r="J3" s="503"/>
      <c r="K3" s="42"/>
      <c r="L3" s="42"/>
      <c r="M3" s="504"/>
      <c r="R3" s="192"/>
      <c r="S3" s="1054"/>
      <c r="T3" s="1054"/>
      <c r="U3" s="1054"/>
      <c r="V3" s="1054"/>
      <c r="W3" s="1054"/>
      <c r="X3" s="1054"/>
      <c r="Z3" s="193"/>
      <c r="AA3" s="193"/>
      <c r="AB3" s="1055" t="s">
        <v>827</v>
      </c>
      <c r="AC3" s="304"/>
    </row>
    <row r="4" spans="1:29" ht="15" customHeight="1" thickBot="1" x14ac:dyDescent="0.3">
      <c r="A4" s="89" t="s">
        <v>109</v>
      </c>
      <c r="B4" s="178"/>
      <c r="C4" s="179">
        <v>0.28999999999999998</v>
      </c>
      <c r="E4" s="503"/>
      <c r="F4" s="42"/>
      <c r="G4" s="42"/>
      <c r="H4" s="42"/>
      <c r="I4" s="505"/>
      <c r="J4" s="42"/>
      <c r="K4" s="42"/>
      <c r="L4" s="42"/>
      <c r="M4" s="504"/>
      <c r="R4" s="192"/>
      <c r="S4" s="172"/>
      <c r="T4" s="172"/>
      <c r="U4" s="172"/>
      <c r="V4" s="172"/>
      <c r="W4" s="172"/>
      <c r="X4" s="172"/>
      <c r="Z4" s="193"/>
      <c r="AA4" s="193"/>
      <c r="AB4" s="1055"/>
      <c r="AC4" s="304"/>
    </row>
    <row r="5" spans="1:29" ht="15" customHeight="1" thickBot="1" x14ac:dyDescent="0.3">
      <c r="A5" s="89" t="s">
        <v>110</v>
      </c>
      <c r="B5" s="180"/>
      <c r="C5" s="305">
        <f>K75</f>
        <v>2.4759986743667114E-3</v>
      </c>
      <c r="E5" s="503"/>
      <c r="F5" s="42"/>
      <c r="G5" s="42"/>
      <c r="H5" s="504"/>
      <c r="I5" s="42"/>
      <c r="J5" s="503"/>
      <c r="K5" s="42"/>
      <c r="L5" s="42"/>
      <c r="M5" s="504"/>
      <c r="R5" s="192"/>
      <c r="S5" s="172"/>
      <c r="T5" s="172"/>
      <c r="U5" s="172"/>
      <c r="V5" s="172"/>
      <c r="W5" s="172"/>
      <c r="X5" s="172"/>
      <c r="Z5" s="193"/>
      <c r="AA5" s="193"/>
      <c r="AB5" s="1055"/>
      <c r="AC5" s="304"/>
    </row>
    <row r="6" spans="1:29" ht="15.75" customHeight="1" thickBot="1" x14ac:dyDescent="0.3">
      <c r="A6" s="177" t="s">
        <v>108</v>
      </c>
      <c r="B6" s="182" t="s">
        <v>72</v>
      </c>
      <c r="C6" s="183">
        <f>C3</f>
        <v>10.5</v>
      </c>
      <c r="E6" s="506">
        <v>0.1</v>
      </c>
      <c r="F6" s="42">
        <v>1.1000000000000001</v>
      </c>
      <c r="G6" s="507">
        <f>F6/C35</f>
        <v>3.3138820037213565E-2</v>
      </c>
      <c r="H6" s="508"/>
      <c r="I6" s="42"/>
      <c r="J6" s="506">
        <v>0.15</v>
      </c>
      <c r="K6" s="42">
        <v>1.64</v>
      </c>
      <c r="L6" s="507">
        <f>K6/C35</f>
        <v>4.9406968055482038E-2</v>
      </c>
      <c r="M6" s="504"/>
      <c r="W6" s="193"/>
      <c r="X6" s="193"/>
      <c r="Z6" s="193"/>
      <c r="AA6" s="193"/>
      <c r="AB6" s="1055"/>
    </row>
    <row r="7" spans="1:29" ht="15.75" customHeight="1" thickTop="1" thickBot="1" x14ac:dyDescent="0.3">
      <c r="A7" s="89"/>
      <c r="E7" s="503"/>
      <c r="F7" s="42"/>
      <c r="G7" s="42"/>
      <c r="H7" s="504"/>
      <c r="I7" s="42"/>
      <c r="J7" s="503"/>
      <c r="K7" s="42"/>
      <c r="L7" s="42"/>
      <c r="M7" s="504"/>
      <c r="O7" s="1056" t="s">
        <v>823</v>
      </c>
      <c r="P7" s="1056"/>
      <c r="Q7" s="1056"/>
      <c r="R7" s="13"/>
      <c r="U7" s="193"/>
      <c r="W7" s="193"/>
      <c r="X7" s="193"/>
      <c r="Z7" s="193"/>
      <c r="AA7" s="193"/>
      <c r="AB7" s="306">
        <f>D39</f>
        <v>10.028975266754586</v>
      </c>
      <c r="AC7" s="307" t="s">
        <v>143</v>
      </c>
    </row>
    <row r="8" spans="1:29" ht="15" customHeight="1" thickBot="1" x14ac:dyDescent="0.3">
      <c r="A8" s="89" t="s">
        <v>22</v>
      </c>
      <c r="C8" s="15">
        <v>0.44</v>
      </c>
      <c r="E8" s="509">
        <v>1</v>
      </c>
      <c r="F8" s="42">
        <v>0.44</v>
      </c>
      <c r="G8" s="507">
        <f>F8/C35</f>
        <v>1.3255528014885425E-2</v>
      </c>
      <c r="H8" s="508" t="s">
        <v>72</v>
      </c>
      <c r="I8" s="42"/>
      <c r="J8" s="509">
        <v>1</v>
      </c>
      <c r="K8" s="42">
        <v>0.44</v>
      </c>
      <c r="L8" s="507">
        <f>K8/C35</f>
        <v>1.3255528014885425E-2</v>
      </c>
      <c r="M8" s="504" t="s">
        <v>72</v>
      </c>
      <c r="O8" s="1056"/>
      <c r="P8" s="1056"/>
      <c r="Q8" s="1056"/>
      <c r="R8" s="1057" t="s">
        <v>826</v>
      </c>
      <c r="S8" s="196">
        <v>0.01</v>
      </c>
      <c r="U8" s="308">
        <v>0.01</v>
      </c>
      <c r="W8" s="1058">
        <f>G23</f>
        <v>1.1990227613464546E-2</v>
      </c>
      <c r="X8" s="1058"/>
      <c r="Z8" s="1058">
        <f>L23</f>
        <v>2.9975569033661362E-2</v>
      </c>
      <c r="AA8" s="1058"/>
      <c r="AC8" s="204"/>
    </row>
    <row r="9" spans="1:29" ht="15" customHeight="1" thickBot="1" x14ac:dyDescent="0.3">
      <c r="A9" s="89" t="s">
        <v>23</v>
      </c>
      <c r="C9" s="15">
        <v>0.98</v>
      </c>
      <c r="E9" s="509">
        <v>1</v>
      </c>
      <c r="F9" s="42">
        <v>0.98</v>
      </c>
      <c r="G9" s="507">
        <f>F9/C35</f>
        <v>2.9523676033153902E-2</v>
      </c>
      <c r="H9" s="508">
        <f>G8+G9</f>
        <v>4.2779204048039324E-2</v>
      </c>
      <c r="I9" s="42"/>
      <c r="J9" s="509">
        <v>1</v>
      </c>
      <c r="K9" s="42">
        <v>0.98</v>
      </c>
      <c r="L9" s="507">
        <f>K9/C35</f>
        <v>2.9523676033153902E-2</v>
      </c>
      <c r="M9" s="510">
        <f>L8+L9</f>
        <v>4.2779204048039324E-2</v>
      </c>
      <c r="R9" s="1057"/>
      <c r="S9" s="1043" t="s">
        <v>824</v>
      </c>
      <c r="U9" s="196">
        <v>0.03</v>
      </c>
      <c r="W9" s="309">
        <f>G32</f>
        <v>3.9635860704488376E-3</v>
      </c>
      <c r="X9" s="201">
        <f>G19</f>
        <v>3.6512954441002582E-2</v>
      </c>
      <c r="Y9" s="310"/>
      <c r="Z9" s="203">
        <f>L32</f>
        <v>1.1890758211346514E-2</v>
      </c>
      <c r="AA9" s="201">
        <f>L19</f>
        <v>5.4769431661503866E-2</v>
      </c>
      <c r="AB9" s="1059" t="s">
        <v>826</v>
      </c>
      <c r="AC9" s="1059"/>
    </row>
    <row r="10" spans="1:29" ht="15.75" customHeight="1" thickBot="1" x14ac:dyDescent="0.3">
      <c r="B10" s="182" t="s">
        <v>72</v>
      </c>
      <c r="C10" s="147">
        <f>C8+C9</f>
        <v>1.42</v>
      </c>
      <c r="E10" s="503"/>
      <c r="F10" s="42"/>
      <c r="G10" s="42"/>
      <c r="H10" s="504"/>
      <c r="I10" s="42"/>
      <c r="J10" s="503"/>
      <c r="K10" s="42"/>
      <c r="L10" s="42"/>
      <c r="M10" s="504"/>
      <c r="R10" s="311">
        <v>0.124</v>
      </c>
      <c r="S10" s="1043"/>
      <c r="U10" s="1043" t="s">
        <v>824</v>
      </c>
      <c r="W10" s="1053">
        <f>H9</f>
        <v>4.2779204048039324E-2</v>
      </c>
      <c r="X10" s="1053"/>
      <c r="Z10" s="1053">
        <f>M9</f>
        <v>4.2779204048039324E-2</v>
      </c>
      <c r="AA10" s="1053"/>
      <c r="AB10" s="312">
        <v>0.18</v>
      </c>
    </row>
    <row r="11" spans="1:29" ht="15.75" thickTop="1" x14ac:dyDescent="0.25">
      <c r="A11" s="83"/>
      <c r="E11" s="503"/>
      <c r="F11" s="42"/>
      <c r="G11" s="42"/>
      <c r="H11" s="504"/>
      <c r="I11" s="42"/>
      <c r="J11" s="503"/>
      <c r="K11" s="42"/>
      <c r="L11" s="42"/>
      <c r="M11" s="504"/>
      <c r="R11" s="215" t="s">
        <v>825</v>
      </c>
      <c r="S11" s="1043"/>
      <c r="U11" s="1043"/>
      <c r="W11" s="1044">
        <f>G6</f>
        <v>3.3138820037213565E-2</v>
      </c>
      <c r="X11" s="1044"/>
      <c r="Z11" s="1044">
        <f>L6</f>
        <v>4.9406968055482038E-2</v>
      </c>
      <c r="AA11" s="1044"/>
      <c r="AB11" s="313" t="s">
        <v>143</v>
      </c>
      <c r="AC11" s="215"/>
    </row>
    <row r="12" spans="1:29" x14ac:dyDescent="0.25">
      <c r="A12" s="83" t="s">
        <v>81</v>
      </c>
      <c r="E12" s="503"/>
      <c r="F12" s="42"/>
      <c r="G12" s="42"/>
      <c r="H12" s="504"/>
      <c r="I12" s="42"/>
      <c r="J12" s="503"/>
      <c r="K12" s="42"/>
      <c r="L12" s="42"/>
      <c r="M12" s="504"/>
      <c r="R12" s="192"/>
      <c r="S12" s="1043"/>
      <c r="U12" s="1043"/>
      <c r="W12" s="1044"/>
      <c r="X12" s="1044"/>
      <c r="Z12" s="1044"/>
      <c r="AA12" s="1044"/>
      <c r="AC12" s="204"/>
    </row>
    <row r="13" spans="1:29" ht="15" customHeight="1" x14ac:dyDescent="0.25">
      <c r="A13" s="89" t="s">
        <v>82</v>
      </c>
      <c r="C13" s="15">
        <v>1.39</v>
      </c>
      <c r="E13" s="511"/>
      <c r="F13" s="512"/>
      <c r="G13" s="512"/>
      <c r="H13" s="513"/>
      <c r="I13" s="42"/>
      <c r="J13" s="511"/>
      <c r="K13" s="512"/>
      <c r="L13" s="512"/>
      <c r="M13" s="504"/>
      <c r="S13" s="1043"/>
      <c r="U13" s="1043"/>
      <c r="W13" s="1043" t="s">
        <v>824</v>
      </c>
      <c r="X13" s="1043"/>
      <c r="Z13" s="1044"/>
      <c r="AA13" s="1044"/>
    </row>
    <row r="14" spans="1:29" ht="15" customHeight="1" x14ac:dyDescent="0.25">
      <c r="A14" s="89" t="s">
        <v>83</v>
      </c>
      <c r="C14" s="15">
        <v>0.23</v>
      </c>
      <c r="E14" s="511"/>
      <c r="F14" s="512"/>
      <c r="G14" s="512"/>
      <c r="H14" s="513"/>
      <c r="I14" s="42"/>
      <c r="J14" s="511"/>
      <c r="K14" s="512"/>
      <c r="L14" s="512"/>
      <c r="M14" s="504"/>
      <c r="S14" s="1043"/>
      <c r="U14" s="1043"/>
      <c r="W14" s="1043"/>
      <c r="X14" s="1043"/>
      <c r="Z14" s="1043" t="s">
        <v>824</v>
      </c>
      <c r="AA14" s="1043"/>
    </row>
    <row r="15" spans="1:29" ht="15.75" thickBot="1" x14ac:dyDescent="0.3">
      <c r="B15" s="182" t="s">
        <v>72</v>
      </c>
      <c r="C15" s="147">
        <f>C13+C14</f>
        <v>1.6199999999999999</v>
      </c>
      <c r="E15" s="511"/>
      <c r="F15" s="512"/>
      <c r="G15" s="512"/>
      <c r="H15" s="513"/>
      <c r="I15" s="42"/>
      <c r="J15" s="511"/>
      <c r="K15" s="512"/>
      <c r="L15" s="512"/>
      <c r="M15" s="504"/>
      <c r="S15" s="1043"/>
      <c r="U15" s="1043"/>
      <c r="W15" s="1043"/>
      <c r="X15" s="1043"/>
      <c r="Z15" s="1043"/>
      <c r="AA15" s="1043"/>
    </row>
    <row r="16" spans="1:29" ht="15.75" thickTop="1" x14ac:dyDescent="0.25">
      <c r="A16" s="83"/>
      <c r="E16" s="503"/>
      <c r="F16" s="42"/>
      <c r="G16" s="42"/>
      <c r="H16" s="504"/>
      <c r="I16" s="42"/>
      <c r="J16" s="503"/>
      <c r="K16" s="42"/>
      <c r="L16" s="42"/>
      <c r="M16" s="504"/>
      <c r="S16" s="1043"/>
      <c r="U16" s="1043"/>
      <c r="W16" s="1043"/>
      <c r="X16" s="1043"/>
      <c r="Z16" s="1043"/>
      <c r="AA16" s="1043"/>
    </row>
    <row r="17" spans="1:29" x14ac:dyDescent="0.25">
      <c r="A17" s="83" t="s">
        <v>84</v>
      </c>
      <c r="E17" s="503"/>
      <c r="F17" s="42"/>
      <c r="G17" s="42"/>
      <c r="H17" s="504"/>
      <c r="I17" s="42"/>
      <c r="J17" s="503"/>
      <c r="K17" s="42"/>
      <c r="L17" s="42"/>
      <c r="M17" s="504"/>
      <c r="S17" s="1043"/>
      <c r="U17" s="1043"/>
      <c r="W17" s="1043"/>
      <c r="X17" s="1043"/>
      <c r="Z17" s="1043"/>
      <c r="AA17" s="1043"/>
    </row>
    <row r="18" spans="1:29" ht="15.75" thickBot="1" x14ac:dyDescent="0.3">
      <c r="A18" s="89" t="s">
        <v>85</v>
      </c>
      <c r="C18" s="15">
        <v>6.06</v>
      </c>
      <c r="E18" s="503"/>
      <c r="F18" s="42"/>
      <c r="G18" s="42"/>
      <c r="H18" s="504"/>
      <c r="I18" s="42"/>
      <c r="J18" s="503"/>
      <c r="K18" s="42"/>
      <c r="L18" s="42"/>
      <c r="M18" s="504"/>
      <c r="S18" s="1043"/>
      <c r="U18" s="1043"/>
      <c r="W18" s="1043"/>
      <c r="X18" s="1043"/>
      <c r="Z18" s="1043"/>
      <c r="AA18" s="1043"/>
    </row>
    <row r="19" spans="1:29" ht="15.75" thickBot="1" x14ac:dyDescent="0.3">
      <c r="B19" s="182" t="s">
        <v>72</v>
      </c>
      <c r="C19" s="147">
        <f>C18</f>
        <v>6.06</v>
      </c>
      <c r="E19" s="514">
        <v>0.2</v>
      </c>
      <c r="F19" s="42">
        <f>C19*0.2</f>
        <v>1.212</v>
      </c>
      <c r="G19" s="586">
        <f>F19/C35</f>
        <v>3.6512954441002582E-2</v>
      </c>
      <c r="H19" s="508"/>
      <c r="I19" s="42"/>
      <c r="J19" s="514">
        <v>0.3</v>
      </c>
      <c r="K19" s="42">
        <f>C19*0.3</f>
        <v>1.8179999999999998</v>
      </c>
      <c r="L19" s="507">
        <f>K19/C35</f>
        <v>5.4769431661503866E-2</v>
      </c>
      <c r="M19" s="504"/>
      <c r="S19" s="1043"/>
      <c r="U19" s="1043"/>
      <c r="W19" s="1043"/>
      <c r="X19" s="1043"/>
      <c r="Z19" s="1043"/>
      <c r="AA19" s="1043"/>
    </row>
    <row r="20" spans="1:29" ht="15.75" thickTop="1" x14ac:dyDescent="0.25">
      <c r="A20" s="212"/>
      <c r="E20" s="503"/>
      <c r="F20" s="42"/>
      <c r="G20" s="42"/>
      <c r="H20" s="504"/>
      <c r="I20" s="42"/>
      <c r="J20" s="503"/>
      <c r="K20" s="42"/>
      <c r="L20" s="42"/>
      <c r="M20" s="504"/>
      <c r="S20" s="1043"/>
      <c r="T20" s="167"/>
      <c r="U20" s="1043"/>
      <c r="V20" s="167"/>
      <c r="W20" s="1043"/>
      <c r="X20" s="1043"/>
      <c r="Y20" s="167"/>
      <c r="Z20" s="1043"/>
      <c r="AA20" s="1043"/>
    </row>
    <row r="21" spans="1:29" x14ac:dyDescent="0.25">
      <c r="A21" s="83" t="s">
        <v>86</v>
      </c>
      <c r="E21" s="503"/>
      <c r="F21" s="42"/>
      <c r="G21" s="42"/>
      <c r="H21" s="504"/>
      <c r="I21" s="42"/>
      <c r="J21" s="503"/>
      <c r="K21" s="42"/>
      <c r="L21" s="42"/>
      <c r="M21" s="504"/>
      <c r="S21" s="1043"/>
      <c r="T21" s="167"/>
      <c r="U21" s="1043"/>
      <c r="V21" s="167"/>
      <c r="W21" s="1043"/>
      <c r="X21" s="1043"/>
      <c r="Y21" s="314"/>
      <c r="Z21" s="1043"/>
      <c r="AA21" s="1043"/>
    </row>
    <row r="22" spans="1:29" ht="15.75" thickBot="1" x14ac:dyDescent="0.3">
      <c r="A22" s="89" t="s">
        <v>87</v>
      </c>
      <c r="C22" s="15">
        <v>1.99</v>
      </c>
      <c r="E22" s="503"/>
      <c r="F22" s="42"/>
      <c r="G22" s="42"/>
      <c r="H22" s="504"/>
      <c r="I22" s="42"/>
      <c r="J22" s="503"/>
      <c r="K22" s="42"/>
      <c r="L22" s="42"/>
      <c r="M22" s="504"/>
      <c r="S22" s="1043"/>
      <c r="T22" s="167"/>
      <c r="U22" s="1043"/>
      <c r="V22" s="167"/>
      <c r="W22" s="1043"/>
      <c r="X22" s="1043"/>
      <c r="Y22" s="314"/>
      <c r="Z22" s="1043"/>
      <c r="AA22" s="1043"/>
    </row>
    <row r="23" spans="1:29" ht="15.75" thickBot="1" x14ac:dyDescent="0.3">
      <c r="B23" s="182" t="s">
        <v>72</v>
      </c>
      <c r="C23" s="147">
        <f>C22</f>
        <v>1.99</v>
      </c>
      <c r="E23" s="515">
        <v>0.2</v>
      </c>
      <c r="F23" s="42">
        <f>C23*0.2</f>
        <v>0.39800000000000002</v>
      </c>
      <c r="G23" s="507">
        <f>F23/C35</f>
        <v>1.1990227613464546E-2</v>
      </c>
      <c r="H23" s="508"/>
      <c r="I23" s="42"/>
      <c r="J23" s="515">
        <v>0.5</v>
      </c>
      <c r="K23" s="42">
        <f>C23*0.5</f>
        <v>0.995</v>
      </c>
      <c r="L23" s="507">
        <f>K23/C35</f>
        <v>2.9975569033661362E-2</v>
      </c>
      <c r="M23" s="504"/>
      <c r="R23" s="1042"/>
      <c r="S23" s="1043"/>
      <c r="T23" s="167"/>
      <c r="U23" s="1043"/>
      <c r="V23" s="167"/>
      <c r="W23" s="1043"/>
      <c r="X23" s="1043"/>
      <c r="Y23" s="314"/>
      <c r="Z23" s="1043"/>
      <c r="AA23" s="1043"/>
      <c r="AB23" s="315"/>
      <c r="AC23" s="315"/>
    </row>
    <row r="24" spans="1:29" ht="15.75" thickTop="1" x14ac:dyDescent="0.25">
      <c r="A24" s="214"/>
      <c r="E24" s="503"/>
      <c r="F24" s="42"/>
      <c r="G24" s="42"/>
      <c r="H24" s="504"/>
      <c r="I24" s="42"/>
      <c r="J24" s="503"/>
      <c r="K24" s="42"/>
      <c r="L24" s="42"/>
      <c r="M24" s="504"/>
      <c r="R24" s="1042"/>
      <c r="S24" s="1043"/>
      <c r="T24" s="167"/>
      <c r="U24" s="1043"/>
      <c r="V24" s="167"/>
      <c r="W24" s="1043"/>
      <c r="X24" s="1043"/>
      <c r="Y24" s="314"/>
      <c r="Z24" s="1043"/>
      <c r="AA24" s="1043"/>
      <c r="AB24" s="315"/>
      <c r="AC24" s="315"/>
    </row>
    <row r="25" spans="1:29" x14ac:dyDescent="0.25">
      <c r="A25" s="55" t="s">
        <v>116</v>
      </c>
      <c r="E25" s="503"/>
      <c r="F25" s="42"/>
      <c r="G25" s="42"/>
      <c r="H25" s="504"/>
      <c r="I25" s="42"/>
      <c r="J25" s="503"/>
      <c r="K25" s="42"/>
      <c r="L25" s="42"/>
      <c r="M25" s="504"/>
      <c r="R25" s="1042"/>
      <c r="S25" s="1043"/>
      <c r="T25" s="167"/>
      <c r="U25" s="1043"/>
      <c r="V25" s="167"/>
      <c r="W25" s="1043"/>
      <c r="X25" s="1043"/>
      <c r="Y25" s="314"/>
      <c r="Z25" s="1043"/>
      <c r="AA25" s="1043"/>
      <c r="AB25" s="315"/>
      <c r="AC25" s="315"/>
    </row>
    <row r="26" spans="1:29" ht="15" customHeight="1" x14ac:dyDescent="0.25">
      <c r="A26" s="89" t="s">
        <v>48</v>
      </c>
      <c r="C26" s="216">
        <v>0.19369847100000001</v>
      </c>
      <c r="E26" s="503"/>
      <c r="F26" s="42"/>
      <c r="G26" s="42"/>
      <c r="H26" s="504"/>
      <c r="I26" s="42"/>
      <c r="J26" s="503"/>
      <c r="K26" s="42"/>
      <c r="L26" s="42"/>
      <c r="M26" s="504"/>
      <c r="R26" s="1042"/>
      <c r="S26" s="1043"/>
      <c r="T26" s="314"/>
      <c r="U26" s="1043"/>
      <c r="V26" s="167"/>
      <c r="W26" s="1043"/>
      <c r="X26" s="1043"/>
      <c r="Y26" s="314"/>
      <c r="Z26" s="1043"/>
      <c r="AA26" s="1043"/>
      <c r="AB26" s="316">
        <f>C35</f>
        <v>33.193698470999998</v>
      </c>
      <c r="AC26" s="215"/>
    </row>
    <row r="27" spans="1:29" x14ac:dyDescent="0.25">
      <c r="A27" s="89" t="s">
        <v>117</v>
      </c>
      <c r="B27" s="317"/>
      <c r="C27" s="317">
        <v>0.24</v>
      </c>
      <c r="E27" s="503"/>
      <c r="F27" s="42"/>
      <c r="G27" s="42"/>
      <c r="H27" s="504"/>
      <c r="I27" s="42"/>
      <c r="J27" s="503"/>
      <c r="K27" s="42"/>
      <c r="L27" s="42"/>
      <c r="M27" s="504"/>
      <c r="R27" s="1042"/>
      <c r="S27" s="1043"/>
      <c r="T27" s="314"/>
      <c r="U27" s="1043"/>
      <c r="V27" s="167"/>
      <c r="W27" s="1043"/>
      <c r="X27" s="1043"/>
      <c r="Y27" s="314"/>
      <c r="Z27" s="1043"/>
      <c r="AA27" s="1043"/>
      <c r="AB27" s="215" t="s">
        <v>143</v>
      </c>
      <c r="AC27" s="215"/>
    </row>
    <row r="28" spans="1:29" x14ac:dyDescent="0.25">
      <c r="A28" s="89" t="s">
        <v>118</v>
      </c>
      <c r="E28" s="503"/>
      <c r="F28" s="42"/>
      <c r="G28" s="42"/>
      <c r="H28" s="504"/>
      <c r="I28" s="42"/>
      <c r="J28" s="503"/>
      <c r="K28" s="42"/>
      <c r="L28" s="42"/>
      <c r="M28" s="504"/>
      <c r="R28" s="1042"/>
      <c r="S28" s="1029" t="s">
        <v>120</v>
      </c>
      <c r="U28" s="1029" t="s">
        <v>121</v>
      </c>
      <c r="W28" s="1029" t="s">
        <v>122</v>
      </c>
      <c r="X28" s="1029"/>
      <c r="Z28" s="1029" t="s">
        <v>123</v>
      </c>
      <c r="AA28" s="1029"/>
      <c r="AB28" s="215"/>
    </row>
    <row r="29" spans="1:29" ht="15.75" thickBot="1" x14ac:dyDescent="0.3">
      <c r="A29" s="111"/>
      <c r="B29" s="182" t="s">
        <v>72</v>
      </c>
      <c r="C29" s="219">
        <f>C26</f>
        <v>0.19369847100000001</v>
      </c>
      <c r="E29" s="503"/>
      <c r="F29" s="42"/>
      <c r="G29" s="42"/>
      <c r="H29" s="504"/>
      <c r="I29" s="42"/>
      <c r="J29" s="503"/>
      <c r="K29" s="42"/>
      <c r="L29" s="42"/>
      <c r="M29" s="504"/>
      <c r="S29" s="1029"/>
      <c r="U29" s="1029"/>
      <c r="W29" s="1029"/>
      <c r="X29" s="1029"/>
      <c r="Z29" s="1029"/>
      <c r="AA29" s="1029"/>
      <c r="AB29" s="215"/>
    </row>
    <row r="30" spans="1:29" ht="15.75" thickTop="1" x14ac:dyDescent="0.25">
      <c r="E30" s="503"/>
      <c r="F30" s="42"/>
      <c r="G30" s="42"/>
      <c r="H30" s="504"/>
      <c r="I30" s="42"/>
      <c r="J30" s="503"/>
      <c r="K30" s="42"/>
      <c r="L30" s="42"/>
      <c r="M30" s="504"/>
      <c r="S30" s="1029"/>
      <c r="U30" s="1029"/>
      <c r="W30" s="1029"/>
      <c r="X30" s="1029"/>
      <c r="Z30" s="1029"/>
      <c r="AA30" s="1029"/>
    </row>
    <row r="31" spans="1:29" ht="15.75" thickBot="1" x14ac:dyDescent="0.3">
      <c r="A31" s="220" t="s">
        <v>100</v>
      </c>
      <c r="C31" s="28">
        <v>11.41</v>
      </c>
      <c r="E31" s="503"/>
      <c r="F31" s="42"/>
      <c r="G31" s="42"/>
      <c r="H31" s="504"/>
      <c r="I31" s="42"/>
      <c r="J31" s="503"/>
      <c r="K31" s="42"/>
      <c r="L31" s="42"/>
      <c r="M31" s="504"/>
    </row>
    <row r="32" spans="1:29" ht="16.5" thickTop="1" thickBot="1" x14ac:dyDescent="0.3">
      <c r="B32" s="182" t="s">
        <v>72</v>
      </c>
      <c r="C32" s="222">
        <f>C31</f>
        <v>11.41</v>
      </c>
      <c r="E32" s="516">
        <v>0.1</v>
      </c>
      <c r="F32" s="517">
        <f>Q82</f>
        <v>0.13156608088633448</v>
      </c>
      <c r="G32" s="518">
        <f>Q83</f>
        <v>3.9635860704488376E-3</v>
      </c>
      <c r="H32" s="508"/>
      <c r="I32" s="42"/>
      <c r="J32" s="516">
        <v>0.15</v>
      </c>
      <c r="K32" s="517">
        <f>Q90</f>
        <v>0.39469824265900344</v>
      </c>
      <c r="L32" s="507">
        <f>Q91</f>
        <v>1.1890758211346514E-2</v>
      </c>
      <c r="M32" s="504"/>
    </row>
    <row r="33" spans="1:13" ht="16.5" thickTop="1" thickBot="1" x14ac:dyDescent="0.3">
      <c r="E33" s="519"/>
      <c r="F33" s="520"/>
      <c r="G33" s="520"/>
      <c r="H33" s="521">
        <f>G6+G8+G9+G19+G23+G32</f>
        <v>0.12838479221016885</v>
      </c>
      <c r="I33" s="42"/>
      <c r="J33" s="519"/>
      <c r="K33" s="520"/>
      <c r="L33" s="520"/>
      <c r="M33" s="521">
        <f>L6+L8+L9+L19+L23+L32</f>
        <v>0.18882193101003311</v>
      </c>
    </row>
    <row r="34" spans="1:13" ht="15.75" thickBot="1" x14ac:dyDescent="0.3">
      <c r="C34" s="318" t="s">
        <v>124</v>
      </c>
    </row>
    <row r="35" spans="1:13" ht="15.75" thickBot="1" x14ac:dyDescent="0.3">
      <c r="C35" s="319">
        <f>C6+C10+C15+C19+C23+C29+C32</f>
        <v>33.193698470999998</v>
      </c>
    </row>
    <row r="36" spans="1:13" ht="16.5" thickTop="1" thickBot="1" x14ac:dyDescent="0.3">
      <c r="A36" t="s">
        <v>125</v>
      </c>
      <c r="B36" s="59">
        <v>55131</v>
      </c>
      <c r="F36" t="s">
        <v>108</v>
      </c>
      <c r="G36" s="22">
        <f>C3</f>
        <v>10.5</v>
      </c>
    </row>
    <row r="37" spans="1:13" ht="15.75" thickBot="1" x14ac:dyDescent="0.3">
      <c r="A37" t="s">
        <v>126</v>
      </c>
      <c r="B37" s="59">
        <v>71788</v>
      </c>
      <c r="F37" t="s">
        <v>269</v>
      </c>
      <c r="G37">
        <f>C8</f>
        <v>0.44</v>
      </c>
    </row>
    <row r="38" spans="1:13" ht="15.75" thickBot="1" x14ac:dyDescent="0.3">
      <c r="A38" t="s">
        <v>127</v>
      </c>
      <c r="B38" s="59">
        <f>C35/B36</f>
        <v>6.0208772688686945E-4</v>
      </c>
      <c r="C38" t="s">
        <v>128</v>
      </c>
      <c r="D38" s="286">
        <f>B37*B38</f>
        <v>43.222673737754583</v>
      </c>
      <c r="F38" t="s">
        <v>270</v>
      </c>
      <c r="G38">
        <f>C9</f>
        <v>0.98</v>
      </c>
    </row>
    <row r="39" spans="1:13" ht="15.75" thickBot="1" x14ac:dyDescent="0.3">
      <c r="A39" t="s">
        <v>271</v>
      </c>
      <c r="D39" s="286">
        <f>D38-C35</f>
        <v>10.028975266754586</v>
      </c>
      <c r="F39" t="s">
        <v>272</v>
      </c>
      <c r="G39">
        <f>C13</f>
        <v>1.39</v>
      </c>
    </row>
    <row r="40" spans="1:13" x14ac:dyDescent="0.25">
      <c r="F40" t="s">
        <v>83</v>
      </c>
      <c r="G40">
        <f>C14</f>
        <v>0.23</v>
      </c>
    </row>
    <row r="41" spans="1:13" x14ac:dyDescent="0.25">
      <c r="F41" t="s">
        <v>85</v>
      </c>
      <c r="G41">
        <f>C19</f>
        <v>6.06</v>
      </c>
    </row>
    <row r="42" spans="1:13" x14ac:dyDescent="0.25">
      <c r="F42" t="s">
        <v>87</v>
      </c>
      <c r="G42">
        <f>C23</f>
        <v>1.99</v>
      </c>
    </row>
    <row r="43" spans="1:13" x14ac:dyDescent="0.25">
      <c r="A43" t="s">
        <v>132</v>
      </c>
      <c r="B43" s="22">
        <f>C4</f>
        <v>0.28999999999999998</v>
      </c>
      <c r="F43" t="s">
        <v>48</v>
      </c>
      <c r="G43" s="216">
        <f>C26</f>
        <v>0.19369847100000001</v>
      </c>
    </row>
    <row r="44" spans="1:13" x14ac:dyDescent="0.25">
      <c r="A44" t="s">
        <v>133</v>
      </c>
      <c r="B44" s="22">
        <f>C5</f>
        <v>2.4759986743667114E-3</v>
      </c>
      <c r="F44" t="s">
        <v>135</v>
      </c>
      <c r="G44">
        <f>C32</f>
        <v>11.41</v>
      </c>
    </row>
    <row r="45" spans="1:13" x14ac:dyDescent="0.25">
      <c r="A45" t="s">
        <v>134</v>
      </c>
      <c r="B45" s="22">
        <f>(C6-(C4+C5))</f>
        <v>10.207524001325634</v>
      </c>
    </row>
    <row r="48" spans="1:13" ht="15.75" thickBot="1" x14ac:dyDescent="0.3"/>
    <row r="49" spans="1:26" ht="15.75" thickBot="1" x14ac:dyDescent="0.3">
      <c r="A49" s="1030" t="s">
        <v>136</v>
      </c>
      <c r="B49" s="1031"/>
      <c r="C49" s="1031"/>
      <c r="D49" s="1031"/>
      <c r="E49" s="1031"/>
      <c r="F49" s="1031"/>
      <c r="G49" s="1031"/>
      <c r="H49" s="1031"/>
      <c r="I49" s="1031"/>
      <c r="J49" s="1031"/>
      <c r="K49" s="1031"/>
      <c r="L49" s="1031"/>
      <c r="M49" s="1031"/>
      <c r="N49" s="1031"/>
      <c r="O49" s="1031"/>
      <c r="P49" s="1031"/>
      <c r="Q49" s="1032"/>
      <c r="U49" s="1039" t="s">
        <v>137</v>
      </c>
      <c r="V49" s="1039"/>
      <c r="W49" s="1039"/>
      <c r="X49" s="1039"/>
      <c r="Y49" s="1039"/>
      <c r="Z49" s="1039"/>
    </row>
    <row r="50" spans="1:26" ht="15.75" thickBot="1" x14ac:dyDescent="0.3">
      <c r="A50" s="1033"/>
      <c r="B50" s="1034"/>
      <c r="C50" s="1034"/>
      <c r="D50" s="1034"/>
      <c r="E50" s="1034"/>
      <c r="F50" s="1034"/>
      <c r="G50" s="1034"/>
      <c r="H50" s="1034"/>
      <c r="I50" s="1034"/>
      <c r="J50" s="1034"/>
      <c r="K50" s="1034"/>
      <c r="L50" s="1034"/>
      <c r="M50" s="1034"/>
      <c r="N50" s="1034"/>
      <c r="O50" s="1034"/>
      <c r="P50" s="1034"/>
      <c r="Q50" s="1035"/>
      <c r="U50" s="237" t="s">
        <v>97</v>
      </c>
      <c r="V50" t="s">
        <v>98</v>
      </c>
    </row>
    <row r="51" spans="1:26" ht="15.75" thickBot="1" x14ac:dyDescent="0.3">
      <c r="A51" s="1036"/>
      <c r="B51" s="1037"/>
      <c r="C51" s="1037"/>
      <c r="D51" s="1037"/>
      <c r="E51" s="1037"/>
      <c r="F51" s="1037"/>
      <c r="G51" s="1037"/>
      <c r="H51" s="1037"/>
      <c r="I51" s="1037"/>
      <c r="J51" s="1037"/>
      <c r="K51" s="1037"/>
      <c r="L51" s="1037"/>
      <c r="M51" s="1037"/>
      <c r="N51" s="1037"/>
      <c r="O51" s="1037"/>
      <c r="P51" s="1037"/>
      <c r="Q51" s="1038"/>
      <c r="U51" s="237" t="s">
        <v>141</v>
      </c>
      <c r="V51" t="s">
        <v>142</v>
      </c>
    </row>
    <row r="52" spans="1:26" ht="15.75" thickBot="1" x14ac:dyDescent="0.3">
      <c r="U52" s="237" t="s">
        <v>143</v>
      </c>
      <c r="V52" t="s">
        <v>144</v>
      </c>
    </row>
    <row r="53" spans="1:26" ht="15.75" thickBot="1" x14ac:dyDescent="0.3">
      <c r="A53" s="1012" t="s">
        <v>138</v>
      </c>
      <c r="B53" s="1013"/>
      <c r="C53" s="1013"/>
      <c r="D53" s="1013"/>
      <c r="E53" s="1014"/>
      <c r="G53" s="1012" t="s">
        <v>139</v>
      </c>
      <c r="H53" s="1013"/>
      <c r="I53" s="1013"/>
      <c r="J53" s="1013"/>
      <c r="K53" s="1014"/>
      <c r="M53" s="1012" t="s">
        <v>140</v>
      </c>
      <c r="N53" s="1013"/>
      <c r="O53" s="1013"/>
      <c r="P53" s="1013"/>
      <c r="Q53" s="1014"/>
      <c r="U53" s="237" t="s">
        <v>145</v>
      </c>
      <c r="V53" t="s">
        <v>146</v>
      </c>
    </row>
    <row r="54" spans="1:26" ht="15.75" thickBot="1" x14ac:dyDescent="0.3">
      <c r="A54" s="1015"/>
      <c r="B54" s="1016"/>
      <c r="C54" s="1016"/>
      <c r="D54" s="1016"/>
      <c r="E54" s="1017"/>
      <c r="G54" s="1015"/>
      <c r="H54" s="1016"/>
      <c r="I54" s="1016"/>
      <c r="J54" s="1016"/>
      <c r="K54" s="1017"/>
      <c r="M54" s="1015"/>
      <c r="N54" s="1016"/>
      <c r="O54" s="1016"/>
      <c r="P54" s="1016"/>
      <c r="Q54" s="1017"/>
      <c r="U54" s="237" t="s">
        <v>99</v>
      </c>
      <c r="V54" t="s">
        <v>150</v>
      </c>
    </row>
    <row r="55" spans="1:26" ht="15.75" thickBot="1" x14ac:dyDescent="0.3">
      <c r="U55" s="237" t="s">
        <v>155</v>
      </c>
      <c r="V55" t="s">
        <v>156</v>
      </c>
    </row>
    <row r="56" spans="1:26" ht="15.75" thickBot="1" x14ac:dyDescent="0.3">
      <c r="A56" s="238" t="s">
        <v>147</v>
      </c>
      <c r="G56" s="238" t="s">
        <v>148</v>
      </c>
      <c r="M56" s="238" t="s">
        <v>149</v>
      </c>
      <c r="U56" s="237" t="s">
        <v>159</v>
      </c>
      <c r="V56" t="s">
        <v>160</v>
      </c>
    </row>
    <row r="57" spans="1:26" ht="15.75" thickBot="1" x14ac:dyDescent="0.3">
      <c r="A57" s="171" t="s">
        <v>273</v>
      </c>
      <c r="B57" s="239">
        <f>((B72*B75))</f>
        <v>0.45904522613065329</v>
      </c>
      <c r="G57" s="171" t="s">
        <v>274</v>
      </c>
      <c r="H57" s="240">
        <f>H74</f>
        <v>3.0949983429583893E-2</v>
      </c>
      <c r="M57" s="171"/>
      <c r="N57" s="71"/>
      <c r="O57" s="241" t="s">
        <v>153</v>
      </c>
      <c r="P57" s="241" t="s">
        <v>154</v>
      </c>
      <c r="Q57" s="242" t="s">
        <v>62</v>
      </c>
      <c r="U57" s="237" t="s">
        <v>162</v>
      </c>
      <c r="V57" t="s">
        <v>163</v>
      </c>
    </row>
    <row r="58" spans="1:26" ht="15.75" thickBot="1" x14ac:dyDescent="0.3">
      <c r="A58" s="243" t="s">
        <v>275</v>
      </c>
      <c r="B58" s="320">
        <f>B57/C35</f>
        <v>1.3829288306987023E-2</v>
      </c>
      <c r="G58" s="243"/>
      <c r="H58" s="244"/>
      <c r="M58" s="83" t="s">
        <v>158</v>
      </c>
      <c r="O58">
        <v>327</v>
      </c>
      <c r="P58">
        <f>O58*0.001102</f>
        <v>0.36035399999999995</v>
      </c>
      <c r="Q58" s="206">
        <f>Q61/B36</f>
        <v>2.07265870314E-4</v>
      </c>
      <c r="U58" s="237" t="s">
        <v>153</v>
      </c>
      <c r="V58" t="s">
        <v>165</v>
      </c>
    </row>
    <row r="59" spans="1:26" x14ac:dyDescent="0.25">
      <c r="M59" s="83" t="s">
        <v>161</v>
      </c>
      <c r="O59">
        <v>2347672335</v>
      </c>
      <c r="P59">
        <f>O59*0.001102</f>
        <v>2587134.9131699996</v>
      </c>
      <c r="Q59" s="206"/>
    </row>
    <row r="60" spans="1:26" ht="15.75" thickBot="1" x14ac:dyDescent="0.3">
      <c r="G60" s="245">
        <v>2</v>
      </c>
      <c r="M60" s="83" t="s">
        <v>164</v>
      </c>
      <c r="O60">
        <f>O58*B36</f>
        <v>18027837</v>
      </c>
      <c r="P60" s="246">
        <f>O60*0.001102</f>
        <v>19866.676373999999</v>
      </c>
      <c r="Q60" s="206"/>
    </row>
    <row r="61" spans="1:26" ht="15.75" thickBot="1" x14ac:dyDescent="0.3">
      <c r="G61" s="171" t="s">
        <v>166</v>
      </c>
      <c r="H61" s="247">
        <f>H67/H66</f>
        <v>2.5999037072701012E-3</v>
      </c>
      <c r="I61" s="321">
        <f>H61</f>
        <v>2.5999037072701012E-3</v>
      </c>
      <c r="M61" s="76" t="s">
        <v>167</v>
      </c>
      <c r="N61" s="77"/>
      <c r="O61" s="77"/>
      <c r="P61" s="77"/>
      <c r="Q61" s="249">
        <f>O60*0.000000633840582</f>
        <v>11.426774696281134</v>
      </c>
    </row>
    <row r="62" spans="1:26" ht="15.75" thickBot="1" x14ac:dyDescent="0.3">
      <c r="A62" s="322" t="s">
        <v>168</v>
      </c>
      <c r="G62" s="76" t="s">
        <v>276</v>
      </c>
      <c r="H62" s="244">
        <f>((H67*H71)/H73)</f>
        <v>0</v>
      </c>
      <c r="I62" s="323">
        <f>H62</f>
        <v>0</v>
      </c>
    </row>
    <row r="63" spans="1:26" ht="15.75" thickBot="1" x14ac:dyDescent="0.3">
      <c r="M63" s="171" t="s">
        <v>170</v>
      </c>
      <c r="N63" s="71"/>
      <c r="O63" s="71"/>
      <c r="P63" s="71"/>
      <c r="Q63" s="247"/>
    </row>
    <row r="64" spans="1:26" ht="15.75" thickBot="1" x14ac:dyDescent="0.3">
      <c r="A64" s="171" t="s">
        <v>166</v>
      </c>
      <c r="B64" s="247">
        <f>B72/B71</f>
        <v>4.1887337506018293E-2</v>
      </c>
      <c r="C64" s="248">
        <f>B64</f>
        <v>4.1887337506018293E-2</v>
      </c>
      <c r="G64" s="251">
        <v>3</v>
      </c>
      <c r="M64" s="83" t="s">
        <v>171</v>
      </c>
      <c r="Q64" s="206"/>
    </row>
    <row r="65" spans="1:17" ht="15.75" thickBot="1" x14ac:dyDescent="0.3">
      <c r="A65" s="76" t="s">
        <v>172</v>
      </c>
      <c r="B65" s="244">
        <f>((B72*B76)/B70)</f>
        <v>4.1887337506018293E-2</v>
      </c>
      <c r="C65" s="250">
        <f>B65</f>
        <v>4.1887337506018293E-2</v>
      </c>
      <c r="G65" s="171" t="s">
        <v>173</v>
      </c>
      <c r="H65" s="252">
        <v>10783290</v>
      </c>
      <c r="I65" t="s">
        <v>174</v>
      </c>
      <c r="J65" t="s">
        <v>175</v>
      </c>
      <c r="K65" t="s">
        <v>176</v>
      </c>
      <c r="M65" s="83"/>
      <c r="O65" t="s">
        <v>177</v>
      </c>
      <c r="P65" t="s">
        <v>178</v>
      </c>
      <c r="Q65" s="206"/>
    </row>
    <row r="66" spans="1:17" x14ac:dyDescent="0.25">
      <c r="G66" s="83" t="s">
        <v>179</v>
      </c>
      <c r="H66" s="206">
        <v>10385</v>
      </c>
      <c r="I66" t="s">
        <v>180</v>
      </c>
      <c r="J66">
        <v>315</v>
      </c>
      <c r="K66">
        <v>50</v>
      </c>
      <c r="M66" s="83"/>
      <c r="N66" t="s">
        <v>181</v>
      </c>
      <c r="O66">
        <v>0.51</v>
      </c>
      <c r="P66" s="253">
        <f>P60*O66</f>
        <v>10132.00495074</v>
      </c>
      <c r="Q66" s="206"/>
    </row>
    <row r="67" spans="1:17" x14ac:dyDescent="0.25">
      <c r="G67" s="83" t="s">
        <v>182</v>
      </c>
      <c r="H67" s="206">
        <v>27</v>
      </c>
      <c r="I67" t="s">
        <v>183</v>
      </c>
      <c r="J67">
        <v>16</v>
      </c>
      <c r="K67">
        <v>8</v>
      </c>
      <c r="M67" s="83"/>
      <c r="N67" t="s">
        <v>75</v>
      </c>
      <c r="O67">
        <v>0.15</v>
      </c>
      <c r="P67" s="253">
        <f>P60*O67</f>
        <v>2980.0014560999998</v>
      </c>
      <c r="Q67" s="206"/>
    </row>
    <row r="68" spans="1:17" x14ac:dyDescent="0.25">
      <c r="G68" s="83" t="s">
        <v>184</v>
      </c>
      <c r="H68" s="176">
        <f>H66-H67</f>
        <v>10358</v>
      </c>
      <c r="M68" s="83"/>
      <c r="N68" t="s">
        <v>185</v>
      </c>
      <c r="O68">
        <v>0.14000000000000001</v>
      </c>
      <c r="P68" s="253">
        <f>P60*O68</f>
        <v>2781.3346923600002</v>
      </c>
      <c r="Q68" s="206"/>
    </row>
    <row r="69" spans="1:17" ht="15.75" thickBot="1" x14ac:dyDescent="0.3">
      <c r="A69" s="324" t="s">
        <v>186</v>
      </c>
      <c r="G69" s="83"/>
      <c r="H69" s="176"/>
      <c r="I69" s="1011" t="s">
        <v>187</v>
      </c>
      <c r="J69" s="1011"/>
      <c r="K69" s="1011"/>
      <c r="M69" s="83"/>
      <c r="N69" t="s">
        <v>103</v>
      </c>
      <c r="O69">
        <v>0.04</v>
      </c>
      <c r="P69" s="253">
        <f>P60*O69</f>
        <v>794.66705495999997</v>
      </c>
      <c r="Q69" s="206"/>
    </row>
    <row r="70" spans="1:17" x14ac:dyDescent="0.25">
      <c r="A70" s="171" t="s">
        <v>173</v>
      </c>
      <c r="B70" s="247">
        <v>49811855</v>
      </c>
      <c r="G70" s="83" t="s">
        <v>277</v>
      </c>
      <c r="H70" s="168">
        <f>(((J66*J67)*H67) +(H67*(K66*K67)))</f>
        <v>146880</v>
      </c>
      <c r="I70" s="1011"/>
      <c r="J70" s="1011"/>
      <c r="K70" s="1011"/>
      <c r="M70" s="83"/>
      <c r="N70" t="s">
        <v>189</v>
      </c>
      <c r="O70">
        <v>0.04</v>
      </c>
      <c r="P70" s="253">
        <f>P60*O70</f>
        <v>794.66705495999997</v>
      </c>
      <c r="Q70" s="206"/>
    </row>
    <row r="71" spans="1:17" x14ac:dyDescent="0.25">
      <c r="A71" s="83" t="s">
        <v>179</v>
      </c>
      <c r="B71" s="206">
        <v>10385</v>
      </c>
      <c r="G71" s="83"/>
      <c r="H71" s="255"/>
      <c r="I71" s="1011"/>
      <c r="J71" s="1011"/>
      <c r="K71" s="1011"/>
      <c r="M71" s="83"/>
      <c r="N71" t="s">
        <v>190</v>
      </c>
      <c r="O71">
        <v>0.01</v>
      </c>
      <c r="P71" s="253">
        <f>P60*O71</f>
        <v>198.66676373999999</v>
      </c>
      <c r="Q71" s="206"/>
    </row>
    <row r="72" spans="1:17" x14ac:dyDescent="0.25">
      <c r="A72" s="83" t="s">
        <v>191</v>
      </c>
      <c r="B72" s="206">
        <v>435</v>
      </c>
      <c r="C72" s="170"/>
      <c r="E72" s="325"/>
      <c r="F72" s="206"/>
      <c r="G72" s="522" t="s">
        <v>192</v>
      </c>
      <c r="H72" s="531">
        <f>(((H70*0.0000036)*56100))</f>
        <v>29663.8848</v>
      </c>
      <c r="I72" s="1011"/>
      <c r="J72" s="1011"/>
      <c r="K72" s="1011"/>
      <c r="M72" s="83"/>
      <c r="N72" t="s">
        <v>193</v>
      </c>
      <c r="O72">
        <v>0.01</v>
      </c>
      <c r="P72" s="253">
        <f>P60*O72</f>
        <v>198.66676373999999</v>
      </c>
      <c r="Q72" s="206"/>
    </row>
    <row r="73" spans="1:17" ht="15.75" thickBot="1" x14ac:dyDescent="0.3">
      <c r="A73" s="83" t="s">
        <v>184</v>
      </c>
      <c r="B73" s="206">
        <f>B71-B72</f>
        <v>9950</v>
      </c>
      <c r="G73" s="522" t="s">
        <v>194</v>
      </c>
      <c r="H73" s="504">
        <f>(H72/25)+H72</f>
        <v>30850.440191999998</v>
      </c>
      <c r="I73" s="1011"/>
      <c r="J73" s="1011"/>
      <c r="K73" s="1011"/>
      <c r="M73" s="76"/>
      <c r="N73" s="77" t="s">
        <v>102</v>
      </c>
      <c r="O73" s="77">
        <v>0.1</v>
      </c>
      <c r="P73" s="257">
        <f>P60*O73</f>
        <v>1986.6676373999999</v>
      </c>
      <c r="Q73" s="244"/>
    </row>
    <row r="74" spans="1:17" ht="15.75" thickBot="1" x14ac:dyDescent="0.3">
      <c r="A74" s="83"/>
      <c r="B74" s="206"/>
      <c r="F74" s="206"/>
      <c r="G74" s="532" t="s">
        <v>195</v>
      </c>
      <c r="H74" s="505">
        <f>((H72/298)+H73)/1000000</f>
        <v>3.0949983429583893E-2</v>
      </c>
      <c r="I74" s="1011"/>
      <c r="J74" s="1011"/>
      <c r="K74" s="1011"/>
    </row>
    <row r="75" spans="1:17" x14ac:dyDescent="0.25">
      <c r="A75" s="522" t="s">
        <v>196</v>
      </c>
      <c r="B75" s="523">
        <f>C6/B73</f>
        <v>1.0552763819095478E-3</v>
      </c>
      <c r="K75" s="246">
        <f>H74*0.08</f>
        <v>2.4759986743667114E-3</v>
      </c>
      <c r="M75" s="541" t="s">
        <v>197</v>
      </c>
      <c r="N75" s="542"/>
      <c r="O75" s="542"/>
      <c r="P75" s="542"/>
      <c r="Q75" s="543"/>
    </row>
    <row r="76" spans="1:17" x14ac:dyDescent="0.25">
      <c r="A76" s="522" t="s">
        <v>198</v>
      </c>
      <c r="B76" s="524">
        <f>B70/B71</f>
        <v>4796.5194992778042</v>
      </c>
      <c r="G76" s="1012" t="s">
        <v>199</v>
      </c>
      <c r="H76" s="1013"/>
      <c r="I76" s="1013"/>
      <c r="J76" s="1013"/>
      <c r="K76" s="1014"/>
      <c r="M76" s="522"/>
      <c r="N76" s="42"/>
      <c r="O76" s="42"/>
      <c r="P76" s="42"/>
      <c r="Q76" s="42"/>
    </row>
    <row r="77" spans="1:17" x14ac:dyDescent="0.25">
      <c r="A77" s="522" t="s">
        <v>200</v>
      </c>
      <c r="B77" s="525">
        <f>C6/B70</f>
        <v>2.1079319370860612E-7</v>
      </c>
      <c r="F77" s="176"/>
      <c r="G77" s="1015"/>
      <c r="H77" s="1016"/>
      <c r="I77" s="1016"/>
      <c r="J77" s="1016"/>
      <c r="K77" s="1017"/>
      <c r="M77" s="538" t="s">
        <v>278</v>
      </c>
      <c r="N77" s="42"/>
      <c r="O77" s="42"/>
      <c r="P77" s="42"/>
      <c r="Q77" s="42"/>
    </row>
    <row r="78" spans="1:17" ht="15.75" thickBot="1" x14ac:dyDescent="0.3">
      <c r="A78" s="526"/>
      <c r="B78" s="527"/>
      <c r="M78" s="522"/>
      <c r="N78" s="42" t="s">
        <v>101</v>
      </c>
      <c r="O78" s="42" t="s">
        <v>203</v>
      </c>
      <c r="P78" s="42" t="s">
        <v>204</v>
      </c>
      <c r="Q78" s="42" t="s">
        <v>62</v>
      </c>
    </row>
    <row r="79" spans="1:17" x14ac:dyDescent="0.25">
      <c r="F79" s="206"/>
      <c r="G79" s="269" t="s">
        <v>206</v>
      </c>
      <c r="H79" s="71"/>
      <c r="I79" s="71"/>
      <c r="J79" s="71"/>
      <c r="K79" s="247"/>
      <c r="M79" s="544">
        <v>0.1</v>
      </c>
      <c r="N79" s="42" t="s">
        <v>207</v>
      </c>
      <c r="O79" s="539">
        <f>((P60*0.1)*0.1)</f>
        <v>198.66676373999999</v>
      </c>
      <c r="P79" s="539">
        <f>O79*0.05</f>
        <v>9.9333381870000004</v>
      </c>
      <c r="Q79" s="539">
        <f>((P79*907.185))/1000000</f>
        <v>9.0113754031735955E-3</v>
      </c>
    </row>
    <row r="80" spans="1:17" ht="15.75" thickBot="1" x14ac:dyDescent="0.3">
      <c r="F80" s="206"/>
      <c r="G80" s="83"/>
      <c r="K80" s="206"/>
      <c r="M80" s="544">
        <v>0.05</v>
      </c>
      <c r="N80" s="42" t="s">
        <v>75</v>
      </c>
      <c r="O80" s="539">
        <f>((P60*0.1)*0.05)</f>
        <v>99.333381869999997</v>
      </c>
      <c r="P80" s="539">
        <f>O80*0.4</f>
        <v>39.733352748000001</v>
      </c>
      <c r="Q80" s="539">
        <f>((P80*907.185))/1000000</f>
        <v>3.6045501612694382E-2</v>
      </c>
    </row>
    <row r="81" spans="1:17" ht="15.75" thickBot="1" x14ac:dyDescent="0.3">
      <c r="A81" s="259" t="s">
        <v>209</v>
      </c>
      <c r="B81" s="260"/>
      <c r="C81" s="260"/>
      <c r="D81" s="260"/>
      <c r="F81" s="206"/>
      <c r="G81" s="83" t="s">
        <v>279</v>
      </c>
      <c r="I81" s="326">
        <v>9443850</v>
      </c>
      <c r="K81" s="206"/>
      <c r="M81" s="544">
        <v>0.05</v>
      </c>
      <c r="N81" s="42" t="s">
        <v>185</v>
      </c>
      <c r="O81" s="539">
        <f>((P60*0.1)*0.05)</f>
        <v>99.333381869999997</v>
      </c>
      <c r="P81" s="539">
        <f>O81*0.96</f>
        <v>95.360046595199989</v>
      </c>
      <c r="Q81" s="539">
        <f>((P81*907.185))/1000000</f>
        <v>8.6509203870466497E-2</v>
      </c>
    </row>
    <row r="82" spans="1:17" ht="15.75" thickBot="1" x14ac:dyDescent="0.3">
      <c r="A82" s="83"/>
      <c r="F82" s="206"/>
      <c r="G82" s="83" t="s">
        <v>210</v>
      </c>
      <c r="I82">
        <f>C22</f>
        <v>1.99</v>
      </c>
      <c r="K82" s="206"/>
      <c r="M82" s="522"/>
      <c r="N82" s="42"/>
      <c r="O82" s="42"/>
      <c r="P82" s="42"/>
      <c r="Q82" s="545">
        <f>SUM(Q79:Q81)</f>
        <v>0.13156608088633448</v>
      </c>
    </row>
    <row r="83" spans="1:17" ht="15.75" thickBot="1" x14ac:dyDescent="0.3">
      <c r="A83" s="264" t="s">
        <v>212</v>
      </c>
      <c r="G83" s="272" t="s">
        <v>211</v>
      </c>
      <c r="I83" s="273">
        <f>I82/I81</f>
        <v>2.1071914526384896E-7</v>
      </c>
      <c r="J83" t="s">
        <v>99</v>
      </c>
      <c r="K83" s="206"/>
      <c r="M83" s="532"/>
      <c r="N83" s="154"/>
      <c r="O83" s="154"/>
      <c r="P83" s="154"/>
      <c r="Q83" s="546">
        <f>Q82/C35</f>
        <v>3.9635860704488376E-3</v>
      </c>
    </row>
    <row r="84" spans="1:17" ht="15.75" thickBot="1" x14ac:dyDescent="0.3">
      <c r="A84" s="171" t="s">
        <v>214</v>
      </c>
      <c r="B84" s="239">
        <f>((B70*0.1)/B76)-B72</f>
        <v>603.5</v>
      </c>
      <c r="C84" s="8" t="s">
        <v>215</v>
      </c>
      <c r="D84" s="276">
        <f>B84+B72</f>
        <v>1038.5</v>
      </c>
      <c r="F84" s="206"/>
      <c r="G84" s="83" t="s">
        <v>213</v>
      </c>
      <c r="I84">
        <v>3305348</v>
      </c>
      <c r="K84" s="206"/>
      <c r="M84" s="42"/>
      <c r="N84" s="42"/>
      <c r="O84" s="42"/>
      <c r="P84" s="42"/>
      <c r="Q84" s="42"/>
    </row>
    <row r="85" spans="1:17" ht="15.75" thickBot="1" x14ac:dyDescent="0.3">
      <c r="A85" s="83" t="s">
        <v>230</v>
      </c>
      <c r="B85" s="327">
        <f>(B70*0.1)*B77</f>
        <v>1.05</v>
      </c>
      <c r="C85" s="232">
        <f>B85/C35</f>
        <v>3.1632510035522039E-2</v>
      </c>
      <c r="D85" t="s">
        <v>280</v>
      </c>
      <c r="G85" s="83" t="s">
        <v>216</v>
      </c>
      <c r="I85" s="59">
        <f>((1-0.5)*I84)</f>
        <v>1652674</v>
      </c>
      <c r="K85" s="206"/>
      <c r="M85" s="538" t="s">
        <v>281</v>
      </c>
      <c r="N85" s="42"/>
      <c r="O85" s="42"/>
      <c r="P85" s="42"/>
      <c r="Q85" s="42"/>
    </row>
    <row r="86" spans="1:17" ht="33" customHeight="1" thickBot="1" x14ac:dyDescent="0.3">
      <c r="A86" s="76" t="s">
        <v>221</v>
      </c>
      <c r="B86" s="320">
        <f>(B84*B76)</f>
        <v>2894699.5178141547</v>
      </c>
      <c r="G86" s="83" t="s">
        <v>282</v>
      </c>
      <c r="I86" s="328">
        <f>B36*0.8</f>
        <v>44104.800000000003</v>
      </c>
      <c r="K86" s="206"/>
      <c r="M86" s="522"/>
      <c r="N86" s="42" t="s">
        <v>101</v>
      </c>
      <c r="O86" s="42" t="s">
        <v>203</v>
      </c>
      <c r="P86" s="42" t="s">
        <v>204</v>
      </c>
      <c r="Q86" s="42" t="s">
        <v>62</v>
      </c>
    </row>
    <row r="87" spans="1:17" ht="27" thickBot="1" x14ac:dyDescent="0.3">
      <c r="A87" s="284" t="s">
        <v>283</v>
      </c>
      <c r="B87" s="285">
        <f>((B84*B76)*B77)</f>
        <v>0.61018295618680785</v>
      </c>
      <c r="G87" s="83" t="s">
        <v>222</v>
      </c>
      <c r="I87" s="283">
        <f>I85/I86</f>
        <v>37.471522373981969</v>
      </c>
      <c r="K87" s="206"/>
      <c r="M87" s="544">
        <v>0.2</v>
      </c>
      <c r="N87" s="42" t="s">
        <v>207</v>
      </c>
      <c r="O87" s="539">
        <f>((P60*0.15)*0.2)</f>
        <v>596.00029122000001</v>
      </c>
      <c r="P87" s="539">
        <f>O87*0.05</f>
        <v>29.800014561000001</v>
      </c>
      <c r="Q87" s="539">
        <f>((P87*907.185))/1000000</f>
        <v>2.7034126209520785E-2</v>
      </c>
    </row>
    <row r="88" spans="1:17" ht="15.75" thickBot="1" x14ac:dyDescent="0.3">
      <c r="A88" s="284" t="s">
        <v>284</v>
      </c>
      <c r="B88" s="285">
        <f>((B72*B76)*B77)</f>
        <v>0.43981704381319209</v>
      </c>
      <c r="G88" s="76" t="s">
        <v>224</v>
      </c>
      <c r="H88" s="77"/>
      <c r="I88" s="286">
        <f>I85/B73</f>
        <v>166.09788944723618</v>
      </c>
      <c r="J88" s="77"/>
      <c r="K88" s="77"/>
      <c r="M88" s="544">
        <v>0.1</v>
      </c>
      <c r="N88" s="42" t="s">
        <v>75</v>
      </c>
      <c r="O88" s="539">
        <f>((P60*0.15)*0.1)</f>
        <v>298.00014561</v>
      </c>
      <c r="P88" s="539">
        <f>O88*0.4</f>
        <v>119.200058244</v>
      </c>
      <c r="Q88" s="539">
        <f>((P88*907.185))/1000000</f>
        <v>0.10813650483808314</v>
      </c>
    </row>
    <row r="89" spans="1:17" ht="15.75" thickBot="1" x14ac:dyDescent="0.3">
      <c r="A89" s="83"/>
      <c r="M89" s="544">
        <v>0.1</v>
      </c>
      <c r="N89" s="42" t="s">
        <v>185</v>
      </c>
      <c r="O89" s="539">
        <f>((P60*0.15)*0.1)</f>
        <v>298.00014561</v>
      </c>
      <c r="P89" s="539">
        <f>O89*0.96</f>
        <v>286.08013978560001</v>
      </c>
      <c r="Q89" s="539">
        <f>((P89*907.185))/1000000</f>
        <v>0.25952761161139953</v>
      </c>
    </row>
    <row r="90" spans="1:17" ht="15.75" thickBot="1" x14ac:dyDescent="0.3">
      <c r="A90" s="264" t="s">
        <v>363</v>
      </c>
      <c r="G90" s="329" t="s">
        <v>226</v>
      </c>
      <c r="M90" s="522"/>
      <c r="N90" s="42"/>
      <c r="O90" s="539"/>
      <c r="P90" s="539"/>
      <c r="Q90" s="545">
        <f>SUM(Q87:Q89)</f>
        <v>0.39469824265900344</v>
      </c>
    </row>
    <row r="91" spans="1:17" ht="15.75" thickBot="1" x14ac:dyDescent="0.3">
      <c r="A91" s="171" t="s">
        <v>214</v>
      </c>
      <c r="B91" s="239">
        <f>((B70*0.15)/B76)-B84</f>
        <v>954.25</v>
      </c>
      <c r="C91" s="8" t="s">
        <v>215</v>
      </c>
      <c r="D91" s="276">
        <f>B91+D84</f>
        <v>1992.75</v>
      </c>
      <c r="H91" s="71"/>
      <c r="I91" s="71"/>
      <c r="J91" s="71" t="s">
        <v>145</v>
      </c>
      <c r="K91" s="71"/>
      <c r="M91" s="532"/>
      <c r="N91" s="154"/>
      <c r="O91" s="154"/>
      <c r="P91" s="154"/>
      <c r="Q91" s="547">
        <f>Q90/C35</f>
        <v>1.1890758211346514E-2</v>
      </c>
    </row>
    <row r="92" spans="1:17" ht="15.75" thickBot="1" x14ac:dyDescent="0.3">
      <c r="A92" s="83" t="s">
        <v>230</v>
      </c>
      <c r="B92" s="327">
        <f>(B70*0.15)*B77</f>
        <v>1.5750000000000002</v>
      </c>
      <c r="C92" s="232">
        <f>B92/C35</f>
        <v>4.7448765053283062E-2</v>
      </c>
      <c r="D92" t="s">
        <v>280</v>
      </c>
      <c r="G92" t="s">
        <v>228</v>
      </c>
      <c r="H92" s="161"/>
      <c r="I92" s="528">
        <f>I82/I84</f>
        <v>6.0205460968103811E-7</v>
      </c>
      <c r="J92" s="216">
        <f>I81/I84</f>
        <v>2.8571424249428503</v>
      </c>
      <c r="K92" t="s">
        <v>229</v>
      </c>
    </row>
    <row r="93" spans="1:17" x14ac:dyDescent="0.25">
      <c r="A93" s="83" t="s">
        <v>221</v>
      </c>
      <c r="B93" s="282">
        <f>(B91*B76)</f>
        <v>4577078.7321858443</v>
      </c>
      <c r="C93" s="83"/>
      <c r="G93" t="s">
        <v>232</v>
      </c>
      <c r="H93" s="161"/>
      <c r="I93" s="528">
        <f>I82/I85</f>
        <v>1.2041092193620762E-6</v>
      </c>
      <c r="J93" s="216">
        <f>I81/I85</f>
        <v>5.7142848498857006</v>
      </c>
      <c r="K93" t="s">
        <v>229</v>
      </c>
    </row>
    <row r="94" spans="1:17" ht="26.25" x14ac:dyDescent="0.25">
      <c r="A94" s="284" t="s">
        <v>285</v>
      </c>
      <c r="B94" s="285">
        <f>((B91*B76)*B75)</f>
        <v>4830.0830842162177</v>
      </c>
      <c r="H94" s="161"/>
      <c r="I94" s="161"/>
    </row>
    <row r="95" spans="1:17" ht="26.25" x14ac:dyDescent="0.25">
      <c r="A95" s="284" t="s">
        <v>286</v>
      </c>
      <c r="B95" s="285">
        <f>B92-B85</f>
        <v>0.52500000000000013</v>
      </c>
      <c r="G95" t="s">
        <v>235</v>
      </c>
      <c r="H95" s="161"/>
      <c r="I95" s="529">
        <f>I84/I81</f>
        <v>0.35000005294450887</v>
      </c>
    </row>
    <row r="96" spans="1:17" x14ac:dyDescent="0.25">
      <c r="G96" s="330" t="s">
        <v>237</v>
      </c>
      <c r="H96" s="161"/>
      <c r="I96" s="530">
        <f>I95*I92</f>
        <v>2.1071914526384896E-7</v>
      </c>
    </row>
    <row r="97" spans="1:11" x14ac:dyDescent="0.25">
      <c r="G97" t="s">
        <v>238</v>
      </c>
      <c r="H97" s="161"/>
      <c r="I97" s="529">
        <f>I85/I81</f>
        <v>0.17500002647225443</v>
      </c>
    </row>
    <row r="98" spans="1:11" x14ac:dyDescent="0.25">
      <c r="A98" s="331" t="s">
        <v>239</v>
      </c>
      <c r="G98" s="330" t="s">
        <v>240</v>
      </c>
      <c r="H98" s="161"/>
      <c r="I98" s="530">
        <f>I97*I93</f>
        <v>2.1071914526384896E-7</v>
      </c>
    </row>
    <row r="99" spans="1:11" x14ac:dyDescent="0.25">
      <c r="B99" s="294">
        <f>B91+D84</f>
        <v>1992.75</v>
      </c>
      <c r="C99" t="s">
        <v>98</v>
      </c>
    </row>
    <row r="100" spans="1:11" ht="15.75" thickBot="1" x14ac:dyDescent="0.3">
      <c r="A100" s="332" t="s">
        <v>241</v>
      </c>
      <c r="G100" s="324" t="s">
        <v>242</v>
      </c>
      <c r="H100" s="77"/>
    </row>
    <row r="101" spans="1:11" x14ac:dyDescent="0.25">
      <c r="B101" s="295">
        <f>D91*B76</f>
        <v>9558264.2321858443</v>
      </c>
      <c r="C101" t="s">
        <v>145</v>
      </c>
      <c r="G101" s="71"/>
      <c r="I101" s="71"/>
      <c r="J101" s="71"/>
      <c r="K101" s="247"/>
    </row>
    <row r="102" spans="1:11" x14ac:dyDescent="0.25">
      <c r="A102" s="333" t="s">
        <v>243</v>
      </c>
      <c r="G102" t="s">
        <v>244</v>
      </c>
      <c r="H102" s="22">
        <f>I81/I84</f>
        <v>2.8571424249428503</v>
      </c>
      <c r="K102" s="206"/>
    </row>
    <row r="103" spans="1:11" x14ac:dyDescent="0.25">
      <c r="B103" s="296">
        <f>B101*B77</f>
        <v>2.014817043813192</v>
      </c>
      <c r="C103" t="s">
        <v>143</v>
      </c>
      <c r="H103" s="22"/>
      <c r="K103" s="206"/>
    </row>
    <row r="104" spans="1:11" x14ac:dyDescent="0.25">
      <c r="K104" s="206"/>
    </row>
    <row r="105" spans="1:11" x14ac:dyDescent="0.25">
      <c r="G105" t="s">
        <v>287</v>
      </c>
      <c r="H105">
        <v>279</v>
      </c>
      <c r="K105" s="206"/>
    </row>
    <row r="106" spans="1:11" x14ac:dyDescent="0.25">
      <c r="G106" t="s">
        <v>246</v>
      </c>
      <c r="H106">
        <v>48</v>
      </c>
      <c r="I106">
        <f>H106*B71</f>
        <v>498480</v>
      </c>
      <c r="J106" t="s">
        <v>247</v>
      </c>
      <c r="K106" s="206"/>
    </row>
    <row r="107" spans="1:11" ht="15.75" thickBot="1" x14ac:dyDescent="0.3">
      <c r="G107" t="s">
        <v>248</v>
      </c>
      <c r="H107">
        <v>0.9</v>
      </c>
      <c r="K107" s="206"/>
    </row>
    <row r="108" spans="1:11" ht="15.75" thickBot="1" x14ac:dyDescent="0.3">
      <c r="G108" t="s">
        <v>288</v>
      </c>
      <c r="H108" s="297">
        <f>((H105*I106*0.9)/1000)</f>
        <v>125168.32799999999</v>
      </c>
      <c r="K108" s="206"/>
    </row>
    <row r="109" spans="1:11" ht="15.75" thickBot="1" x14ac:dyDescent="0.3">
      <c r="G109" t="s">
        <v>250</v>
      </c>
      <c r="H109">
        <f>H108/B71</f>
        <v>12.0528</v>
      </c>
      <c r="I109" s="299">
        <f>H109*I93</f>
        <v>1.4512887599127231E-5</v>
      </c>
      <c r="J109" t="s">
        <v>251</v>
      </c>
      <c r="K109" s="206"/>
    </row>
    <row r="110" spans="1:11" ht="15.75" thickBot="1" x14ac:dyDescent="0.3"/>
    <row r="111" spans="1:11" x14ac:dyDescent="0.25">
      <c r="G111" s="259" t="s">
        <v>252</v>
      </c>
      <c r="H111" s="260"/>
      <c r="I111" s="260"/>
      <c r="J111" s="260"/>
      <c r="K111" s="261"/>
    </row>
    <row r="112" spans="1:11" ht="15.75" thickBot="1" x14ac:dyDescent="0.3"/>
    <row r="113" spans="7:11" x14ac:dyDescent="0.25">
      <c r="G113" s="533" t="s">
        <v>253</v>
      </c>
      <c r="H113" s="149"/>
      <c r="I113" s="149"/>
      <c r="J113" s="149"/>
      <c r="K113" s="150"/>
    </row>
    <row r="114" spans="7:11" x14ac:dyDescent="0.25">
      <c r="G114" s="42"/>
      <c r="H114" s="42"/>
      <c r="I114" s="42"/>
      <c r="J114" s="42"/>
      <c r="K114" s="152"/>
    </row>
    <row r="115" spans="7:11" x14ac:dyDescent="0.25">
      <c r="G115" s="42" t="s">
        <v>255</v>
      </c>
      <c r="H115" s="42">
        <f>I82*0.15</f>
        <v>0.29849999999999999</v>
      </c>
      <c r="I115" s="42">
        <f>H115/I82</f>
        <v>0.15</v>
      </c>
      <c r="J115" s="42" t="s">
        <v>106</v>
      </c>
      <c r="K115" s="152"/>
    </row>
    <row r="116" spans="7:11" x14ac:dyDescent="0.25">
      <c r="G116" s="42" t="s">
        <v>257</v>
      </c>
      <c r="H116" s="534">
        <f>H115*I83</f>
        <v>6.2899664861258905E-8</v>
      </c>
      <c r="I116" s="535">
        <f>I81*I115</f>
        <v>1416577.5</v>
      </c>
      <c r="J116" s="42" t="s">
        <v>258</v>
      </c>
      <c r="K116" s="152"/>
    </row>
    <row r="117" spans="7:11" ht="15.75" thickBot="1" x14ac:dyDescent="0.3">
      <c r="G117" s="42" t="s">
        <v>259</v>
      </c>
      <c r="H117" s="46">
        <f>I116*I97</f>
        <v>247901.1</v>
      </c>
      <c r="I117" s="42"/>
      <c r="J117" s="42"/>
      <c r="K117" s="152"/>
    </row>
    <row r="118" spans="7:11" ht="15.75" thickBot="1" x14ac:dyDescent="0.3">
      <c r="G118" s="42" t="s">
        <v>267</v>
      </c>
      <c r="H118" s="536">
        <f>H117/H109</f>
        <v>20567.926125049784</v>
      </c>
      <c r="I118" s="46">
        <f>H118/B71</f>
        <v>1.9805417549397963</v>
      </c>
      <c r="J118" s="42" t="s">
        <v>261</v>
      </c>
      <c r="K118" s="152"/>
    </row>
    <row r="119" spans="7:11" ht="15.75" thickBot="1" x14ac:dyDescent="0.3">
      <c r="G119" s="42" t="s">
        <v>262</v>
      </c>
      <c r="H119" s="42"/>
      <c r="I119" s="537">
        <f>H118*H106</f>
        <v>987260.45400238968</v>
      </c>
      <c r="J119" s="42" t="s">
        <v>263</v>
      </c>
      <c r="K119" s="152"/>
    </row>
    <row r="120" spans="7:11" ht="15.75" thickBot="1" x14ac:dyDescent="0.3">
      <c r="G120" s="42" t="s">
        <v>289</v>
      </c>
      <c r="H120" s="42"/>
      <c r="I120" s="537">
        <f>I119/1000</f>
        <v>987.26045400238968</v>
      </c>
      <c r="J120" s="42" t="s">
        <v>290</v>
      </c>
      <c r="K120" s="42"/>
    </row>
    <row r="121" spans="7:11" x14ac:dyDescent="0.25">
      <c r="G121" s="42"/>
      <c r="H121" s="42"/>
      <c r="I121" s="42"/>
      <c r="J121" s="42"/>
      <c r="K121" s="42"/>
    </row>
    <row r="122" spans="7:11" ht="15.75" thickBot="1" x14ac:dyDescent="0.3">
      <c r="G122" s="538" t="s">
        <v>291</v>
      </c>
      <c r="H122" s="42"/>
      <c r="I122" s="42"/>
      <c r="J122" s="42"/>
      <c r="K122" s="42"/>
    </row>
    <row r="123" spans="7:11" x14ac:dyDescent="0.25">
      <c r="G123" s="149"/>
      <c r="H123" s="149"/>
      <c r="I123" s="149"/>
      <c r="J123" s="149"/>
      <c r="K123" s="150"/>
    </row>
    <row r="124" spans="7:11" x14ac:dyDescent="0.25">
      <c r="G124" s="42" t="s">
        <v>255</v>
      </c>
      <c r="H124" s="539">
        <f>I82*0.2</f>
        <v>0.39800000000000002</v>
      </c>
      <c r="I124" s="42">
        <f>H124/I82</f>
        <v>0.2</v>
      </c>
      <c r="J124" s="42" t="s">
        <v>106</v>
      </c>
      <c r="K124" s="152"/>
    </row>
    <row r="125" spans="7:11" x14ac:dyDescent="0.25">
      <c r="G125" s="42" t="s">
        <v>257</v>
      </c>
      <c r="H125" s="534">
        <f>H124*I83</f>
        <v>8.3866219815011891E-8</v>
      </c>
      <c r="I125" s="540">
        <f>I81*I124</f>
        <v>1888770</v>
      </c>
      <c r="J125" s="42" t="s">
        <v>258</v>
      </c>
      <c r="K125" s="152"/>
    </row>
    <row r="126" spans="7:11" ht="15.75" thickBot="1" x14ac:dyDescent="0.3">
      <c r="G126" s="42" t="s">
        <v>259</v>
      </c>
      <c r="H126" s="46">
        <f>I125*I97</f>
        <v>330534.8</v>
      </c>
      <c r="I126" s="42"/>
      <c r="J126" s="42"/>
      <c r="K126" s="152"/>
    </row>
    <row r="127" spans="7:11" ht="15.75" thickBot="1" x14ac:dyDescent="0.3">
      <c r="G127" s="42" t="s">
        <v>267</v>
      </c>
      <c r="H127" s="536">
        <f>H126/H109</f>
        <v>27423.901500066375</v>
      </c>
      <c r="I127" s="46">
        <f>H127/B71</f>
        <v>2.6407223399197282</v>
      </c>
      <c r="J127" s="42" t="s">
        <v>261</v>
      </c>
      <c r="K127" s="152"/>
    </row>
    <row r="128" spans="7:11" ht="15.75" thickBot="1" x14ac:dyDescent="0.3">
      <c r="G128" s="42" t="s">
        <v>262</v>
      </c>
      <c r="H128" s="42"/>
      <c r="I128" s="537">
        <f>H127*H106</f>
        <v>1316347.2720031859</v>
      </c>
      <c r="J128" s="42" t="s">
        <v>263</v>
      </c>
      <c r="K128" s="152"/>
    </row>
    <row r="129" spans="7:11" ht="15.75" thickBot="1" x14ac:dyDescent="0.3">
      <c r="G129" s="42" t="s">
        <v>289</v>
      </c>
      <c r="H129" s="42"/>
      <c r="I129" s="537">
        <f>I128/1000</f>
        <v>1316.3472720031859</v>
      </c>
      <c r="J129" s="42" t="s">
        <v>290</v>
      </c>
      <c r="K129" s="42"/>
    </row>
  </sheetData>
  <sheetProtection algorithmName="SHA-512" hashValue="7GTV8aUVq3tUuFCNMbaIyol04G5YKE9SQyYY+ldSz3dnYelvb+hZ0K6ai9dt65natzncY45i6CYbpP+9vo3OUA==" saltValue="XVnyufwPcAVHLwqotlo6yg==" spinCount="100000" sheet="1" objects="1" scenarios="1"/>
  <mergeCells count="29">
    <mergeCell ref="E1:H1"/>
    <mergeCell ref="J1:M1"/>
    <mergeCell ref="S3:X3"/>
    <mergeCell ref="AB3:AB6"/>
    <mergeCell ref="O7:Q8"/>
    <mergeCell ref="R8:R9"/>
    <mergeCell ref="W8:X8"/>
    <mergeCell ref="Z8:AA8"/>
    <mergeCell ref="S9:S27"/>
    <mergeCell ref="U10:U27"/>
    <mergeCell ref="AB9:AC9"/>
    <mergeCell ref="A49:Q51"/>
    <mergeCell ref="U49:Z49"/>
    <mergeCell ref="W10:X10"/>
    <mergeCell ref="Z10:AA10"/>
    <mergeCell ref="W11:X12"/>
    <mergeCell ref="Z11:AA13"/>
    <mergeCell ref="W13:X27"/>
    <mergeCell ref="Z14:AA27"/>
    <mergeCell ref="R23:R28"/>
    <mergeCell ref="S28:S30"/>
    <mergeCell ref="U28:U30"/>
    <mergeCell ref="W28:X30"/>
    <mergeCell ref="Z28:AA30"/>
    <mergeCell ref="A53:E54"/>
    <mergeCell ref="G53:K54"/>
    <mergeCell ref="M53:Q54"/>
    <mergeCell ref="I69:K74"/>
    <mergeCell ref="G76:K77"/>
  </mergeCells>
  <conditionalFormatting sqref="M76:Q91">
    <cfRule type="dataBar" priority="6">
      <dataBar>
        <cfvo type="min"/>
        <cfvo type="max"/>
        <color rgb="FF638EC6"/>
      </dataBar>
      <extLst>
        <ext xmlns:x14="http://schemas.microsoft.com/office/spreadsheetml/2009/9/main" uri="{B025F937-C7B1-47D3-B67F-A62EFF666E3E}">
          <x14:id>{3493A242-F683-4BB8-9481-96645706D159}</x14:id>
        </ext>
      </extLst>
    </cfRule>
  </conditionalFormatting>
  <conditionalFormatting sqref="O79:P81">
    <cfRule type="colorScale" priority="5">
      <colorScale>
        <cfvo type="min"/>
        <cfvo type="percentile" val="50"/>
        <cfvo type="max"/>
        <color rgb="FFF8696B"/>
        <color rgb="FFFCFCFF"/>
        <color rgb="FF63BE7B"/>
      </colorScale>
    </cfRule>
  </conditionalFormatting>
  <conditionalFormatting sqref="O87:P89">
    <cfRule type="colorScale" priority="4">
      <colorScale>
        <cfvo type="min"/>
        <cfvo type="percentile" val="50"/>
        <cfvo type="max"/>
        <color rgb="FFF8696B"/>
        <color rgb="FFFCFCFF"/>
        <color rgb="FF63BE7B"/>
      </colorScale>
    </cfRule>
  </conditionalFormatting>
  <conditionalFormatting sqref="Q79:Q81">
    <cfRule type="colorScale" priority="3">
      <colorScale>
        <cfvo type="min"/>
        <cfvo type="percentile" val="50"/>
        <cfvo type="max"/>
        <color rgb="FFF8696B"/>
        <color rgb="FFFCFCFF"/>
        <color rgb="FF63BE7B"/>
      </colorScale>
    </cfRule>
  </conditionalFormatting>
  <conditionalFormatting sqref="Q87:Q89">
    <cfRule type="colorScale" priority="2">
      <colorScale>
        <cfvo type="min"/>
        <cfvo type="percentile" val="50"/>
        <cfvo type="max"/>
        <color rgb="FFF8696B"/>
        <color rgb="FFFCFCFF"/>
        <color rgb="FF63BE7B"/>
      </colorScale>
    </cfRule>
  </conditionalFormatting>
  <conditionalFormatting sqref="P66:P73">
    <cfRule type="dataBar" priority="1">
      <dataBar>
        <cfvo type="min"/>
        <cfvo type="max"/>
        <color rgb="FF638EC6"/>
      </dataBar>
      <extLst>
        <ext xmlns:x14="http://schemas.microsoft.com/office/spreadsheetml/2009/9/main" uri="{B025F937-C7B1-47D3-B67F-A62EFF666E3E}">
          <x14:id>{E3A5C4D5-A1FA-4494-B9F4-C2B3AA5EA604}</x14:id>
        </ext>
      </extLst>
    </cfRule>
  </conditionalFormatting>
  <hyperlinks>
    <hyperlink ref="A1" location="HOME!A1" display="HOME" xr:uid="{E7FC324E-7018-4FD4-A793-7D662B5ED40C}"/>
  </hyperlinks>
  <pageMargins left="0.7" right="0.7" top="0.75" bottom="0.75" header="0.3" footer="0.3"/>
  <pageSetup scale="25" orientation="landscape" r:id="rId1"/>
  <drawing r:id="rId2"/>
  <extLst>
    <ext xmlns:x14="http://schemas.microsoft.com/office/spreadsheetml/2009/9/main" uri="{78C0D931-6437-407d-A8EE-F0AAD7539E65}">
      <x14:conditionalFormattings>
        <x14:conditionalFormatting xmlns:xm="http://schemas.microsoft.com/office/excel/2006/main">
          <x14:cfRule type="dataBar" id="{3493A242-F683-4BB8-9481-96645706D159}">
            <x14:dataBar minLength="0" maxLength="100" gradient="0">
              <x14:cfvo type="autoMin"/>
              <x14:cfvo type="autoMax"/>
              <x14:negativeFillColor rgb="FFFF0000"/>
              <x14:axisColor rgb="FF000000"/>
            </x14:dataBar>
          </x14:cfRule>
          <xm:sqref>M76:Q91</xm:sqref>
        </x14:conditionalFormatting>
        <x14:conditionalFormatting xmlns:xm="http://schemas.microsoft.com/office/excel/2006/main">
          <x14:cfRule type="dataBar" id="{E3A5C4D5-A1FA-4494-B9F4-C2B3AA5EA604}">
            <x14:dataBar minLength="0" maxLength="100" gradient="0">
              <x14:cfvo type="autoMin"/>
              <x14:cfvo type="autoMax"/>
              <x14:negativeFillColor rgb="FFFF0000"/>
              <x14:axisColor rgb="FF000000"/>
            </x14:dataBar>
          </x14:cfRule>
          <xm:sqref>P66:P73</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1BDF8-77C4-40B8-8A04-D315449D8667}">
  <sheetPr codeName="Sheet18">
    <tabColor theme="4"/>
  </sheetPr>
  <dimension ref="A1:AR122"/>
  <sheetViews>
    <sheetView showGridLines="0" zoomScaleNormal="100" workbookViewId="0"/>
  </sheetViews>
  <sheetFormatPr defaultRowHeight="15" x14ac:dyDescent="0.25"/>
  <cols>
    <col min="1" max="1" width="38.42578125" customWidth="1"/>
    <col min="2" max="2" width="23.85546875" customWidth="1"/>
    <col min="3" max="3" width="12.42578125" customWidth="1"/>
    <col min="4" max="4" width="12.140625" bestFit="1" customWidth="1"/>
    <col min="6" max="6" width="11.140625" customWidth="1"/>
    <col min="7" max="7" width="33.5703125" customWidth="1"/>
    <col min="8" max="8" width="17.85546875" customWidth="1"/>
    <col min="9" max="9" width="24.28515625" customWidth="1"/>
    <col min="10" max="10" width="9.7109375" customWidth="1"/>
    <col min="11" max="11" width="10.140625" customWidth="1"/>
    <col min="13" max="13" width="10.5703125" customWidth="1"/>
    <col min="14" max="14" width="12.28515625" customWidth="1"/>
    <col min="15" max="15" width="14.42578125" customWidth="1"/>
    <col min="16" max="16" width="14.85546875" customWidth="1"/>
    <col min="17" max="17" width="12.42578125" customWidth="1"/>
    <col min="19" max="19" width="10.7109375" customWidth="1"/>
    <col min="20" max="20" width="3" customWidth="1"/>
    <col min="21" max="21" width="5.85546875" customWidth="1"/>
    <col min="22" max="22" width="5.7109375" customWidth="1"/>
    <col min="23" max="23" width="3" customWidth="1"/>
    <col min="24" max="24" width="6.42578125" customWidth="1"/>
    <col min="25" max="25" width="6" customWidth="1"/>
    <col min="26" max="26" width="3.7109375" customWidth="1"/>
    <col min="27" max="27" width="10.28515625" customWidth="1"/>
    <col min="30" max="30" width="12.28515625" customWidth="1"/>
    <col min="31" max="31" width="14.42578125" customWidth="1"/>
    <col min="32" max="32" width="14.85546875" customWidth="1"/>
    <col min="33" max="33" width="12.42578125" customWidth="1"/>
    <col min="35" max="35" width="10.7109375" customWidth="1"/>
    <col min="36" max="36" width="3" customWidth="1"/>
    <col min="37" max="37" width="5.85546875" customWidth="1"/>
    <col min="38" max="38" width="5.7109375" customWidth="1"/>
    <col min="39" max="39" width="3" customWidth="1"/>
    <col min="40" max="40" width="6.42578125" customWidth="1"/>
    <col min="41" max="41" width="6" customWidth="1"/>
    <col min="42" max="42" width="3.7109375" customWidth="1"/>
    <col min="43" max="43" width="10.28515625" customWidth="1"/>
  </cols>
  <sheetData>
    <row r="1" spans="1:44" ht="19.5" thickBot="1" x14ac:dyDescent="0.35">
      <c r="A1" s="409" t="s">
        <v>628</v>
      </c>
    </row>
    <row r="2" spans="1:44" ht="19.5" thickBot="1" x14ac:dyDescent="0.35">
      <c r="E2" s="1064">
        <v>2025</v>
      </c>
      <c r="F2" s="1065"/>
      <c r="G2" s="1065"/>
      <c r="H2" s="1066"/>
      <c r="J2" s="1064">
        <v>2030</v>
      </c>
      <c r="K2" s="1065"/>
      <c r="L2" s="1065"/>
      <c r="M2" s="1066"/>
    </row>
    <row r="3" spans="1:44" x14ac:dyDescent="0.25">
      <c r="A3" s="173" t="s">
        <v>21</v>
      </c>
      <c r="C3" s="174" t="s">
        <v>20</v>
      </c>
      <c r="E3" s="175" t="s">
        <v>104</v>
      </c>
      <c r="F3" t="s">
        <v>105</v>
      </c>
      <c r="G3" t="s">
        <v>106</v>
      </c>
      <c r="H3" s="176"/>
      <c r="J3" s="175" t="s">
        <v>104</v>
      </c>
      <c r="K3" t="s">
        <v>107</v>
      </c>
      <c r="L3" t="s">
        <v>106</v>
      </c>
      <c r="M3" s="176"/>
    </row>
    <row r="4" spans="1:44" x14ac:dyDescent="0.25">
      <c r="A4" s="177" t="s">
        <v>108</v>
      </c>
      <c r="C4" s="22">
        <v>2.13</v>
      </c>
      <c r="E4" s="175"/>
      <c r="H4" s="176"/>
      <c r="J4" s="175"/>
      <c r="M4" s="176"/>
    </row>
    <row r="5" spans="1:44" ht="15.75" thickBot="1" x14ac:dyDescent="0.3">
      <c r="A5" s="89" t="s">
        <v>109</v>
      </c>
      <c r="B5" s="178"/>
      <c r="C5" s="179"/>
      <c r="E5" s="175"/>
      <c r="H5" s="176"/>
      <c r="J5" s="175"/>
      <c r="M5" s="176"/>
    </row>
    <row r="6" spans="1:44" ht="15.75" thickBot="1" x14ac:dyDescent="0.3">
      <c r="A6" s="89" t="s">
        <v>110</v>
      </c>
      <c r="B6" s="180"/>
      <c r="C6" s="181"/>
      <c r="E6" s="175"/>
      <c r="H6" s="176"/>
      <c r="J6" s="175"/>
      <c r="M6" s="176"/>
    </row>
    <row r="7" spans="1:44" ht="15.75" thickBot="1" x14ac:dyDescent="0.3">
      <c r="B7" s="182" t="s">
        <v>72</v>
      </c>
      <c r="C7" s="183">
        <f>C4</f>
        <v>2.13</v>
      </c>
      <c r="E7" s="184">
        <v>0.1</v>
      </c>
      <c r="F7" s="22">
        <f>B89</f>
        <v>0.21299999999999999</v>
      </c>
      <c r="G7" s="185">
        <f>F7/C36</f>
        <v>2.9320628645290597E-2</v>
      </c>
      <c r="H7" s="186"/>
      <c r="J7" s="184">
        <v>0.15</v>
      </c>
      <c r="K7" s="187">
        <f>B96</f>
        <v>0.31949999999999995</v>
      </c>
      <c r="L7" s="185">
        <f>C96</f>
        <v>4.3980942967935886E-2</v>
      </c>
      <c r="M7" s="176"/>
    </row>
    <row r="8" spans="1:44" ht="16.5" thickTop="1" thickBot="1" x14ac:dyDescent="0.3">
      <c r="A8" s="89"/>
      <c r="E8" s="175"/>
      <c r="H8" s="176"/>
      <c r="J8" s="175"/>
      <c r="M8" s="176"/>
    </row>
    <row r="9" spans="1:44" ht="15.75" thickBot="1" x14ac:dyDescent="0.3">
      <c r="A9" s="89" t="s">
        <v>22</v>
      </c>
      <c r="C9" s="22">
        <v>0.13</v>
      </c>
      <c r="E9" s="190">
        <v>1</v>
      </c>
      <c r="G9" s="191">
        <f>C9/C36</f>
        <v>1.7895219360975483E-2</v>
      </c>
      <c r="H9" s="186"/>
      <c r="J9" s="190">
        <v>1</v>
      </c>
      <c r="L9" s="191">
        <f>C9/C36</f>
        <v>1.7895219360975483E-2</v>
      </c>
      <c r="M9" s="176"/>
      <c r="R9" s="192"/>
      <c r="AA9" s="193"/>
      <c r="AB9" s="1060" t="s">
        <v>111</v>
      </c>
      <c r="AH9" s="192"/>
      <c r="AQ9" s="193"/>
      <c r="AR9" s="1060" t="s">
        <v>827</v>
      </c>
    </row>
    <row r="10" spans="1:44" ht="15.75" thickBot="1" x14ac:dyDescent="0.3">
      <c r="A10" s="89" t="s">
        <v>23</v>
      </c>
      <c r="C10" s="22">
        <v>0.26</v>
      </c>
      <c r="E10" s="190">
        <v>1</v>
      </c>
      <c r="G10" s="185">
        <f>C10/C36</f>
        <v>3.5790438721950965E-2</v>
      </c>
      <c r="H10" s="186"/>
      <c r="J10" s="190">
        <v>1</v>
      </c>
      <c r="L10" s="185">
        <f>C10/C36</f>
        <v>3.5790438721950965E-2</v>
      </c>
      <c r="M10" s="176"/>
      <c r="P10" s="194"/>
      <c r="Q10" s="194"/>
      <c r="R10" s="192"/>
      <c r="X10" s="193"/>
      <c r="Y10" s="193"/>
      <c r="AA10" s="193"/>
      <c r="AB10" s="1060"/>
      <c r="AC10" s="334"/>
      <c r="AF10" s="194"/>
      <c r="AG10" s="194"/>
      <c r="AH10" s="192"/>
      <c r="AN10" s="193"/>
      <c r="AO10" s="193"/>
      <c r="AQ10" s="193"/>
      <c r="AR10" s="1060"/>
    </row>
    <row r="11" spans="1:44" ht="15.75" thickBot="1" x14ac:dyDescent="0.3">
      <c r="B11" s="182" t="s">
        <v>72</v>
      </c>
      <c r="C11" s="147">
        <f>C9+C10</f>
        <v>0.39</v>
      </c>
      <c r="E11" s="175"/>
      <c r="G11" s="310">
        <f>SUM(G9:G10)</f>
        <v>5.3685658082926448E-2</v>
      </c>
      <c r="H11" s="176"/>
      <c r="J11" s="175"/>
      <c r="L11" s="310">
        <f>SUM(L9:L10)</f>
        <v>5.3685658082926448E-2</v>
      </c>
      <c r="M11" s="176"/>
      <c r="N11" s="1051" t="s">
        <v>113</v>
      </c>
      <c r="O11" s="1051"/>
      <c r="P11" s="1051"/>
      <c r="Q11" s="1051"/>
      <c r="R11" s="195"/>
      <c r="U11" s="1052"/>
      <c r="V11" s="1052"/>
      <c r="X11" s="193"/>
      <c r="Y11" s="193"/>
      <c r="AA11" s="193"/>
      <c r="AB11" s="1060"/>
      <c r="AD11" s="1061" t="s">
        <v>830</v>
      </c>
      <c r="AE11" s="1061"/>
      <c r="AF11" s="1061"/>
      <c r="AG11" s="1061"/>
      <c r="AH11" s="195"/>
      <c r="AK11" s="1052"/>
      <c r="AL11" s="1052"/>
      <c r="AN11" s="193"/>
      <c r="AO11" s="193"/>
      <c r="AQ11" s="193"/>
      <c r="AR11" s="1060"/>
    </row>
    <row r="12" spans="1:44" ht="15.75" thickTop="1" x14ac:dyDescent="0.25">
      <c r="A12" s="83"/>
      <c r="E12" s="175"/>
      <c r="H12" s="176"/>
      <c r="J12" s="175"/>
      <c r="M12" s="176"/>
      <c r="N12" s="1051"/>
      <c r="O12" s="1051"/>
      <c r="P12" s="1051"/>
      <c r="Q12" s="1051"/>
      <c r="R12" s="195"/>
      <c r="S12" s="193"/>
      <c r="U12" s="1052"/>
      <c r="V12" s="1052"/>
      <c r="X12" s="193"/>
      <c r="Y12" s="193"/>
      <c r="AA12" s="193"/>
      <c r="AB12" s="1060"/>
      <c r="AD12" s="1061"/>
      <c r="AE12" s="1061"/>
      <c r="AF12" s="1061"/>
      <c r="AG12" s="1061"/>
      <c r="AH12" s="195"/>
      <c r="AI12" s="193"/>
      <c r="AK12" s="1052"/>
      <c r="AL12" s="1052"/>
      <c r="AN12" s="193"/>
      <c r="AO12" s="193"/>
      <c r="AQ12" s="193"/>
      <c r="AR12" s="1060"/>
    </row>
    <row r="13" spans="1:44" x14ac:dyDescent="0.25">
      <c r="A13" s="83" t="s">
        <v>81</v>
      </c>
      <c r="E13" s="175"/>
      <c r="H13" s="176"/>
      <c r="J13" s="175"/>
      <c r="M13" s="176"/>
      <c r="O13" s="194"/>
      <c r="P13" s="194"/>
      <c r="Q13" s="194"/>
      <c r="R13" s="195"/>
      <c r="S13" s="196"/>
      <c r="U13" s="1062">
        <f>G11</f>
        <v>5.3685658082926448E-2</v>
      </c>
      <c r="V13" s="1062"/>
      <c r="X13" s="197">
        <f>G16</f>
        <v>8.0528487124389668E-3</v>
      </c>
      <c r="Y13" s="198">
        <f>G24</f>
        <v>1.1976031418498975E-2</v>
      </c>
      <c r="AA13" s="198">
        <f>L24</f>
        <v>1.5968041891331965E-2</v>
      </c>
      <c r="AE13" s="194"/>
      <c r="AF13" s="194"/>
      <c r="AG13" s="194"/>
      <c r="AH13" s="195"/>
      <c r="AI13" s="558"/>
      <c r="AK13" s="1062">
        <f>G11</f>
        <v>5.3685658082926448E-2</v>
      </c>
      <c r="AL13" s="1062"/>
      <c r="AN13" s="197">
        <f>G16</f>
        <v>8.0528487124389668E-3</v>
      </c>
      <c r="AO13" s="559">
        <f>G24</f>
        <v>1.1976031418498975E-2</v>
      </c>
      <c r="AQ13" s="559">
        <f>L24</f>
        <v>1.5968041891331965E-2</v>
      </c>
    </row>
    <row r="14" spans="1:44" x14ac:dyDescent="0.25">
      <c r="A14" s="89" t="s">
        <v>82</v>
      </c>
      <c r="C14" s="15">
        <v>0.28000000000000003</v>
      </c>
      <c r="E14" s="175"/>
      <c r="H14" s="176"/>
      <c r="J14" s="175"/>
      <c r="M14" s="176"/>
      <c r="O14" s="194"/>
      <c r="P14" s="194"/>
      <c r="Q14" s="194"/>
      <c r="R14" s="195"/>
      <c r="S14" s="1043" t="s">
        <v>114</v>
      </c>
      <c r="U14" s="1044">
        <v>0.01</v>
      </c>
      <c r="V14" s="1044"/>
      <c r="X14" s="199">
        <f>G11</f>
        <v>5.3685658082926448E-2</v>
      </c>
      <c r="Y14" s="200">
        <f>G33</f>
        <v>2.8556923733820396E-3</v>
      </c>
      <c r="AA14" s="201">
        <f>L16</f>
        <v>1.073713161658529E-2</v>
      </c>
      <c r="AE14" s="194"/>
      <c r="AF14" s="194"/>
      <c r="AG14" s="194"/>
      <c r="AH14" s="195"/>
      <c r="AI14" s="1043" t="s">
        <v>824</v>
      </c>
      <c r="AK14" s="1044">
        <v>0.01</v>
      </c>
      <c r="AL14" s="1044"/>
      <c r="AN14" s="560">
        <f>G11</f>
        <v>5.3685658082926448E-2</v>
      </c>
      <c r="AO14" s="200">
        <f>G33</f>
        <v>2.8556923733820396E-3</v>
      </c>
      <c r="AQ14" s="201">
        <f>L16</f>
        <v>1.073713161658529E-2</v>
      </c>
    </row>
    <row r="15" spans="1:44" ht="15.75" thickBot="1" x14ac:dyDescent="0.3">
      <c r="A15" s="89" t="s">
        <v>83</v>
      </c>
      <c r="C15" s="15">
        <v>0.11</v>
      </c>
      <c r="E15" s="175"/>
      <c r="G15" s="77"/>
      <c r="H15" s="176"/>
      <c r="J15" s="175"/>
      <c r="L15" s="77"/>
      <c r="M15" s="176"/>
      <c r="R15" s="202">
        <f>X13+X14+Y13+Y14+X15</f>
        <v>0.10589085923253702</v>
      </c>
      <c r="S15" s="1043"/>
      <c r="U15" s="1043" t="s">
        <v>114</v>
      </c>
      <c r="V15" s="1043"/>
      <c r="X15" s="1044">
        <f>G7</f>
        <v>2.9320628645290597E-2</v>
      </c>
      <c r="Y15" s="1044"/>
      <c r="AA15" s="203">
        <f>L33</f>
        <v>1.1422769493528159E-2</v>
      </c>
      <c r="AH15" s="202">
        <f>AN13+AN14+AO13+AO14+AN15</f>
        <v>0.10589085923253702</v>
      </c>
      <c r="AI15" s="1043"/>
      <c r="AK15" s="1043" t="s">
        <v>824</v>
      </c>
      <c r="AL15" s="1043"/>
      <c r="AN15" s="1044">
        <f>G7</f>
        <v>2.9320628645290597E-2</v>
      </c>
      <c r="AO15" s="1044"/>
      <c r="AQ15" s="203">
        <f>L33</f>
        <v>1.1422769493528159E-2</v>
      </c>
    </row>
    <row r="16" spans="1:44" ht="24.75" thickBot="1" x14ac:dyDescent="0.3">
      <c r="B16" s="182" t="s">
        <v>72</v>
      </c>
      <c r="C16" s="147">
        <f>C14+C15</f>
        <v>0.39</v>
      </c>
      <c r="E16" s="205">
        <v>0.15</v>
      </c>
      <c r="F16" s="206">
        <f>(C16*0.15)</f>
        <v>5.8499999999999996E-2</v>
      </c>
      <c r="G16" s="207">
        <f>F16/C36</f>
        <v>8.0528487124389668E-3</v>
      </c>
      <c r="H16" s="176"/>
      <c r="J16" s="205">
        <v>0.2</v>
      </c>
      <c r="K16" s="206">
        <f>C16*0.2</f>
        <v>7.8000000000000014E-2</v>
      </c>
      <c r="L16" s="207">
        <f>K16/C36</f>
        <v>1.073713161658529E-2</v>
      </c>
      <c r="M16" s="176"/>
      <c r="R16" s="208" t="s">
        <v>115</v>
      </c>
      <c r="S16" s="1043"/>
      <c r="U16" s="1043"/>
      <c r="V16" s="1043"/>
      <c r="X16" s="1043" t="s">
        <v>114</v>
      </c>
      <c r="Y16" s="1043"/>
      <c r="AA16" s="199">
        <f>L11</f>
        <v>5.3685658082926448E-2</v>
      </c>
      <c r="AB16" s="335">
        <f>AA17+AA16+AA15+AA14+AA13</f>
        <v>0.13579454405230776</v>
      </c>
      <c r="AH16" s="208" t="s">
        <v>826</v>
      </c>
      <c r="AI16" s="1043"/>
      <c r="AK16" s="1043"/>
      <c r="AL16" s="1043"/>
      <c r="AN16" s="1043" t="s">
        <v>824</v>
      </c>
      <c r="AO16" s="1043"/>
      <c r="AQ16" s="560">
        <f>L11</f>
        <v>5.3685658082926448E-2</v>
      </c>
      <c r="AR16" s="335">
        <f>AQ17+AQ16+AQ15+AQ14+AQ13</f>
        <v>0.13579454405230776</v>
      </c>
    </row>
    <row r="17" spans="1:44" ht="25.5" thickTop="1" x14ac:dyDescent="0.25">
      <c r="A17" s="83"/>
      <c r="E17" s="175"/>
      <c r="H17" s="176"/>
      <c r="J17" s="175"/>
      <c r="L17" s="210"/>
      <c r="M17" s="176"/>
      <c r="R17" s="192"/>
      <c r="S17" s="1043"/>
      <c r="U17" s="1043"/>
      <c r="V17" s="1043"/>
      <c r="X17" s="1043"/>
      <c r="Y17" s="1043"/>
      <c r="AA17" s="196">
        <f>L7</f>
        <v>4.3980942967935886E-2</v>
      </c>
      <c r="AB17" s="335" t="s">
        <v>115</v>
      </c>
      <c r="AH17" s="192"/>
      <c r="AI17" s="1043"/>
      <c r="AK17" s="1043"/>
      <c r="AL17" s="1043"/>
      <c r="AN17" s="1043"/>
      <c r="AO17" s="1043"/>
      <c r="AQ17" s="558">
        <f>L7</f>
        <v>4.3980942967935886E-2</v>
      </c>
      <c r="AR17" s="335" t="s">
        <v>826</v>
      </c>
    </row>
    <row r="18" spans="1:44" x14ac:dyDescent="0.25">
      <c r="A18" s="83" t="s">
        <v>84</v>
      </c>
      <c r="E18" s="175"/>
      <c r="H18" s="176"/>
      <c r="J18" s="175"/>
      <c r="M18" s="176"/>
      <c r="S18" s="1043"/>
      <c r="U18" s="1043"/>
      <c r="V18" s="1043"/>
      <c r="X18" s="1043"/>
      <c r="Y18" s="1043"/>
      <c r="AA18" s="1043" t="s">
        <v>114</v>
      </c>
      <c r="AI18" s="1043"/>
      <c r="AK18" s="1043"/>
      <c r="AL18" s="1043"/>
      <c r="AN18" s="1043"/>
      <c r="AO18" s="1043"/>
      <c r="AQ18" s="1043" t="s">
        <v>824</v>
      </c>
    </row>
    <row r="19" spans="1:44" x14ac:dyDescent="0.25">
      <c r="A19" s="89" t="s">
        <v>85</v>
      </c>
      <c r="C19" s="15">
        <v>0.08</v>
      </c>
      <c r="E19" s="175"/>
      <c r="H19" s="176"/>
      <c r="J19" s="175"/>
      <c r="M19" s="176"/>
      <c r="S19" s="1043"/>
      <c r="U19" s="1043"/>
      <c r="V19" s="1043"/>
      <c r="X19" s="1043"/>
      <c r="Y19" s="1043"/>
      <c r="AA19" s="1043"/>
      <c r="AI19" s="1043"/>
      <c r="AK19" s="1043"/>
      <c r="AL19" s="1043"/>
      <c r="AN19" s="1043"/>
      <c r="AO19" s="1043"/>
      <c r="AQ19" s="1043"/>
    </row>
    <row r="20" spans="1:44" ht="15.75" thickBot="1" x14ac:dyDescent="0.3">
      <c r="B20" s="182" t="s">
        <v>72</v>
      </c>
      <c r="C20" s="147">
        <f>C19</f>
        <v>0.08</v>
      </c>
      <c r="G20" s="210"/>
      <c r="H20" s="186"/>
      <c r="L20" s="210"/>
      <c r="M20" s="176"/>
      <c r="S20" s="1043"/>
      <c r="U20" s="1043"/>
      <c r="V20" s="1043"/>
      <c r="X20" s="1043"/>
      <c r="Y20" s="1043"/>
      <c r="AA20" s="1043"/>
      <c r="AI20" s="1043"/>
      <c r="AK20" s="1043"/>
      <c r="AL20" s="1043"/>
      <c r="AN20" s="1043"/>
      <c r="AO20" s="1043"/>
      <c r="AQ20" s="1043"/>
    </row>
    <row r="21" spans="1:44" ht="15.75" thickTop="1" x14ac:dyDescent="0.25">
      <c r="A21" s="212"/>
      <c r="E21" s="175"/>
      <c r="H21" s="176"/>
      <c r="J21" s="175"/>
      <c r="M21" s="176"/>
      <c r="S21" s="1043"/>
      <c r="U21" s="1043"/>
      <c r="V21" s="1043"/>
      <c r="X21" s="1043"/>
      <c r="Y21" s="1043"/>
      <c r="AA21" s="1043"/>
      <c r="AI21" s="1043"/>
      <c r="AK21" s="1043"/>
      <c r="AL21" s="1043"/>
      <c r="AN21" s="1043"/>
      <c r="AO21" s="1043"/>
      <c r="AQ21" s="1043"/>
    </row>
    <row r="22" spans="1:44" x14ac:dyDescent="0.25">
      <c r="A22" s="83" t="s">
        <v>86</v>
      </c>
      <c r="E22" s="175"/>
      <c r="H22" s="176"/>
      <c r="J22" s="175"/>
      <c r="M22" s="176"/>
      <c r="S22" s="1043"/>
      <c r="U22" s="1043"/>
      <c r="V22" s="1043"/>
      <c r="X22" s="1043"/>
      <c r="Y22" s="1043"/>
      <c r="AA22" s="1043"/>
      <c r="AI22" s="1043"/>
      <c r="AK22" s="1043"/>
      <c r="AL22" s="1043"/>
      <c r="AN22" s="1043"/>
      <c r="AO22" s="1043"/>
      <c r="AQ22" s="1043"/>
    </row>
    <row r="23" spans="1:44" ht="15.75" thickBot="1" x14ac:dyDescent="0.3">
      <c r="A23" s="89" t="s">
        <v>87</v>
      </c>
      <c r="C23" s="15">
        <v>0.57999999999999996</v>
      </c>
      <c r="E23" s="175"/>
      <c r="H23" s="176"/>
      <c r="J23" s="175"/>
      <c r="M23" s="176"/>
      <c r="S23" s="1043"/>
      <c r="U23" s="1043"/>
      <c r="V23" s="1043"/>
      <c r="X23" s="1043"/>
      <c r="Y23" s="1043"/>
      <c r="AA23" s="1043"/>
      <c r="AI23" s="1043"/>
      <c r="AK23" s="1043"/>
      <c r="AL23" s="1043"/>
      <c r="AN23" s="1043"/>
      <c r="AO23" s="1043"/>
      <c r="AQ23" s="1043"/>
    </row>
    <row r="24" spans="1:44" ht="15.75" thickBot="1" x14ac:dyDescent="0.3">
      <c r="B24" s="182" t="s">
        <v>72</v>
      </c>
      <c r="C24" s="147">
        <f>C23</f>
        <v>0.57999999999999996</v>
      </c>
      <c r="E24" s="213">
        <v>0.15</v>
      </c>
      <c r="F24">
        <f>C24*0.15</f>
        <v>8.6999999999999994E-2</v>
      </c>
      <c r="G24" s="191">
        <f>K118</f>
        <v>1.1976031418498975E-2</v>
      </c>
      <c r="H24" s="186"/>
      <c r="J24" s="213">
        <v>0.2</v>
      </c>
      <c r="K24">
        <f>C24*0.2</f>
        <v>0.11599999999999999</v>
      </c>
      <c r="L24" s="191">
        <f>K24/C36</f>
        <v>1.5968041891331965E-2</v>
      </c>
      <c r="M24" s="176"/>
      <c r="S24" s="1043"/>
      <c r="U24" s="1043"/>
      <c r="V24" s="1043"/>
      <c r="X24" s="1043"/>
      <c r="Y24" s="1043"/>
      <c r="AA24" s="1043"/>
      <c r="AI24" s="1043"/>
      <c r="AK24" s="1043"/>
      <c r="AL24" s="1043"/>
      <c r="AN24" s="1043"/>
      <c r="AO24" s="1043"/>
      <c r="AQ24" s="1043"/>
    </row>
    <row r="25" spans="1:44" ht="15.75" thickTop="1" x14ac:dyDescent="0.25">
      <c r="A25" s="214"/>
      <c r="E25" s="175"/>
      <c r="H25" s="176"/>
      <c r="J25" s="175"/>
      <c r="M25" s="176"/>
      <c r="S25" s="1043"/>
      <c r="U25" s="1043"/>
      <c r="V25" s="1043"/>
      <c r="X25" s="1043"/>
      <c r="Y25" s="1043"/>
      <c r="AA25" s="1043"/>
      <c r="AI25" s="1043"/>
      <c r="AK25" s="1043"/>
      <c r="AL25" s="1043"/>
      <c r="AN25" s="1043"/>
      <c r="AO25" s="1043"/>
      <c r="AQ25" s="1043"/>
    </row>
    <row r="26" spans="1:44" x14ac:dyDescent="0.25">
      <c r="A26" s="55" t="s">
        <v>116</v>
      </c>
      <c r="E26" s="175"/>
      <c r="H26" s="176"/>
      <c r="J26" s="175"/>
      <c r="M26" s="176"/>
      <c r="S26" s="1043"/>
      <c r="T26" s="167"/>
      <c r="U26" s="1043"/>
      <c r="V26" s="1043"/>
      <c r="W26" s="167"/>
      <c r="X26" s="1043"/>
      <c r="Y26" s="1043"/>
      <c r="Z26" s="167"/>
      <c r="AA26" s="1043"/>
      <c r="AI26" s="1043"/>
      <c r="AJ26" s="167"/>
      <c r="AK26" s="1043"/>
      <c r="AL26" s="1043"/>
      <c r="AM26" s="167"/>
      <c r="AN26" s="1043"/>
      <c r="AO26" s="1043"/>
      <c r="AP26" s="167"/>
      <c r="AQ26" s="1043"/>
    </row>
    <row r="27" spans="1:44" x14ac:dyDescent="0.25">
      <c r="A27" s="89" t="s">
        <v>48</v>
      </c>
      <c r="C27" s="216">
        <v>9.4509999999999997E-2</v>
      </c>
      <c r="E27" s="175"/>
      <c r="H27" s="176"/>
      <c r="J27" s="175"/>
      <c r="M27" s="176"/>
      <c r="S27" s="1043"/>
      <c r="T27" s="167"/>
      <c r="U27" s="1043"/>
      <c r="V27" s="1043"/>
      <c r="W27" s="167"/>
      <c r="X27" s="1043"/>
      <c r="Y27" s="1043"/>
      <c r="Z27" s="167"/>
      <c r="AA27" s="1043"/>
      <c r="AI27" s="1043"/>
      <c r="AJ27" s="167"/>
      <c r="AK27" s="1043"/>
      <c r="AL27" s="1043"/>
      <c r="AM27" s="167"/>
      <c r="AN27" s="1043"/>
      <c r="AO27" s="1043"/>
      <c r="AP27" s="167"/>
      <c r="AQ27" s="1043"/>
    </row>
    <row r="28" spans="1:44" x14ac:dyDescent="0.25">
      <c r="A28" s="89" t="s">
        <v>117</v>
      </c>
      <c r="B28" s="217"/>
      <c r="C28" s="218"/>
      <c r="E28" s="175"/>
      <c r="H28" s="176"/>
      <c r="J28" s="175"/>
      <c r="M28" s="176"/>
      <c r="R28" s="215"/>
      <c r="S28" s="1043"/>
      <c r="T28" s="167"/>
      <c r="U28" s="1043"/>
      <c r="V28" s="1043"/>
      <c r="X28" s="1043"/>
      <c r="Y28" s="1043"/>
      <c r="Z28" s="167"/>
      <c r="AA28" s="1043"/>
      <c r="AH28" s="215"/>
      <c r="AI28" s="1043"/>
      <c r="AJ28" s="167"/>
      <c r="AK28" s="1043"/>
      <c r="AL28" s="1043"/>
      <c r="AN28" s="1043"/>
      <c r="AO28" s="1043"/>
      <c r="AP28" s="167"/>
      <c r="AQ28" s="1043"/>
    </row>
    <row r="29" spans="1:44" x14ac:dyDescent="0.25">
      <c r="A29" s="89" t="s">
        <v>118</v>
      </c>
      <c r="B29" s="217"/>
      <c r="C29" s="217"/>
      <c r="E29" s="175"/>
      <c r="H29" s="176"/>
      <c r="J29" s="175"/>
      <c r="M29" s="176"/>
      <c r="R29" s="215"/>
      <c r="S29" s="1043"/>
      <c r="T29" s="167"/>
      <c r="U29" s="1043"/>
      <c r="V29" s="1043"/>
      <c r="X29" s="1043"/>
      <c r="Y29" s="1043"/>
      <c r="Z29" s="167"/>
      <c r="AA29" s="1043"/>
      <c r="AH29" s="215"/>
      <c r="AI29" s="1043"/>
      <c r="AJ29" s="167"/>
      <c r="AK29" s="1043"/>
      <c r="AL29" s="1043"/>
      <c r="AN29" s="1043"/>
      <c r="AO29" s="1043"/>
      <c r="AP29" s="167"/>
      <c r="AQ29" s="1043"/>
    </row>
    <row r="30" spans="1:44" ht="15.75" thickBot="1" x14ac:dyDescent="0.3">
      <c r="A30" s="111"/>
      <c r="B30" s="182" t="s">
        <v>72</v>
      </c>
      <c r="C30" s="219">
        <f>C27</f>
        <v>9.4509999999999997E-2</v>
      </c>
      <c r="E30" s="175"/>
      <c r="H30" s="176"/>
      <c r="J30" s="175"/>
      <c r="M30" s="176"/>
      <c r="R30" s="215"/>
      <c r="S30" s="1043"/>
      <c r="T30" s="167"/>
      <c r="U30" s="1043"/>
      <c r="V30" s="1043"/>
      <c r="X30" s="1043"/>
      <c r="Y30" s="1043"/>
      <c r="Z30" s="167"/>
      <c r="AA30" s="1043"/>
      <c r="AH30" s="215"/>
      <c r="AI30" s="1043"/>
      <c r="AJ30" s="167"/>
      <c r="AK30" s="1043"/>
      <c r="AL30" s="1043"/>
      <c r="AN30" s="1043"/>
      <c r="AO30" s="1043"/>
      <c r="AP30" s="167"/>
      <c r="AQ30" s="1043"/>
    </row>
    <row r="31" spans="1:44" ht="15.75" thickTop="1" x14ac:dyDescent="0.25">
      <c r="E31" s="175"/>
      <c r="H31" s="176"/>
      <c r="J31" s="175"/>
      <c r="M31" s="176"/>
      <c r="R31" s="215"/>
      <c r="S31" s="1043"/>
      <c r="T31" s="167"/>
      <c r="U31" s="1043"/>
      <c r="V31" s="1043"/>
      <c r="X31" s="1043"/>
      <c r="Y31" s="1043"/>
      <c r="Z31" s="167"/>
      <c r="AA31" s="1043"/>
      <c r="AH31" s="215"/>
      <c r="AI31" s="1043"/>
      <c r="AJ31" s="167"/>
      <c r="AK31" s="1043"/>
      <c r="AL31" s="1043"/>
      <c r="AN31" s="1043"/>
      <c r="AO31" s="1043"/>
      <c r="AP31" s="167"/>
      <c r="AQ31" s="1043"/>
    </row>
    <row r="32" spans="1:44" ht="15.75" thickBot="1" x14ac:dyDescent="0.3">
      <c r="A32" s="220" t="s">
        <v>100</v>
      </c>
      <c r="C32">
        <v>3.6</v>
      </c>
      <c r="E32" s="175"/>
      <c r="H32" s="176"/>
      <c r="J32" s="175"/>
      <c r="M32" s="176"/>
      <c r="R32" s="215"/>
      <c r="S32" s="1043"/>
      <c r="T32" s="167"/>
      <c r="U32" s="1043"/>
      <c r="V32" s="1043"/>
      <c r="X32" s="1043"/>
      <c r="Y32" s="1043"/>
      <c r="Z32" s="167"/>
      <c r="AA32" s="1043"/>
      <c r="AH32" s="215"/>
      <c r="AI32" s="1043"/>
      <c r="AJ32" s="167"/>
      <c r="AK32" s="1043"/>
      <c r="AL32" s="1043"/>
      <c r="AN32" s="1043"/>
      <c r="AO32" s="1043"/>
      <c r="AP32" s="167"/>
      <c r="AQ32" s="1043"/>
    </row>
    <row r="33" spans="1:43" ht="15.75" thickBot="1" x14ac:dyDescent="0.3">
      <c r="B33" s="182" t="s">
        <v>72</v>
      </c>
      <c r="C33" s="222">
        <f>C32</f>
        <v>3.6</v>
      </c>
      <c r="E33" s="223">
        <v>0.05</v>
      </c>
      <c r="F33" s="216">
        <f>Q85</f>
        <v>2.0745205803357564E-2</v>
      </c>
      <c r="G33" s="191">
        <f>F33/C36</f>
        <v>2.8556923733820396E-3</v>
      </c>
      <c r="H33" s="186"/>
      <c r="J33" s="223">
        <v>0.1</v>
      </c>
      <c r="K33" s="224">
        <f>Q93</f>
        <v>8.2980823213430255E-2</v>
      </c>
      <c r="L33" s="185">
        <f>K33/C36</f>
        <v>1.1422769493528159E-2</v>
      </c>
      <c r="M33" s="176"/>
      <c r="R33" s="215"/>
      <c r="S33" s="1029" t="s">
        <v>120</v>
      </c>
      <c r="T33" s="225"/>
      <c r="U33" s="1029" t="s">
        <v>121</v>
      </c>
      <c r="V33" s="1029"/>
      <c r="W33" s="225"/>
      <c r="X33" s="1029" t="s">
        <v>122</v>
      </c>
      <c r="Y33" s="1029"/>
      <c r="Z33" s="225"/>
      <c r="AA33" s="1029" t="s">
        <v>123</v>
      </c>
      <c r="AH33" s="215"/>
      <c r="AI33" s="1029" t="s">
        <v>120</v>
      </c>
      <c r="AJ33" s="225"/>
      <c r="AK33" s="1029" t="s">
        <v>121</v>
      </c>
      <c r="AL33" s="1029"/>
      <c r="AM33" s="225"/>
      <c r="AN33" s="1029" t="s">
        <v>122</v>
      </c>
      <c r="AO33" s="1029"/>
      <c r="AP33" s="225"/>
      <c r="AQ33" s="1029" t="s">
        <v>123</v>
      </c>
    </row>
    <row r="34" spans="1:43" ht="16.5" thickTop="1" thickBot="1" x14ac:dyDescent="0.3">
      <c r="E34" s="226"/>
      <c r="F34" s="227"/>
      <c r="G34" s="227"/>
      <c r="H34" s="228">
        <f>G7+G9+G10+G20+G24+G33</f>
        <v>9.7838010520098051E-2</v>
      </c>
      <c r="J34" s="226"/>
      <c r="K34" s="227"/>
      <c r="L34" s="227"/>
      <c r="M34" s="228">
        <f>L7+L9+L10+L20+L24+L33</f>
        <v>0.12505741243572246</v>
      </c>
      <c r="S34" s="1029"/>
      <c r="T34" s="225"/>
      <c r="U34" s="1029"/>
      <c r="V34" s="1029"/>
      <c r="W34" s="225"/>
      <c r="X34" s="1029"/>
      <c r="Y34" s="1029"/>
      <c r="Z34" s="225"/>
      <c r="AA34" s="1029"/>
      <c r="AI34" s="1029"/>
      <c r="AJ34" s="225"/>
      <c r="AK34" s="1029"/>
      <c r="AL34" s="1029"/>
      <c r="AM34" s="225"/>
      <c r="AN34" s="1029"/>
      <c r="AO34" s="1029"/>
      <c r="AP34" s="225"/>
      <c r="AQ34" s="1029"/>
    </row>
    <row r="35" spans="1:43" ht="15.75" thickBot="1" x14ac:dyDescent="0.3">
      <c r="C35" s="229" t="s">
        <v>124</v>
      </c>
      <c r="S35" s="1029"/>
      <c r="T35" s="225"/>
      <c r="U35" s="1029"/>
      <c r="V35" s="1029"/>
      <c r="W35" s="225"/>
      <c r="X35" s="1029"/>
      <c r="Y35" s="1029"/>
      <c r="Z35" s="225"/>
      <c r="AA35" s="1029"/>
      <c r="AI35" s="1029"/>
      <c r="AJ35" s="225"/>
      <c r="AK35" s="1029"/>
      <c r="AL35" s="1029"/>
      <c r="AM35" s="225"/>
      <c r="AN35" s="1029"/>
      <c r="AO35" s="1029"/>
      <c r="AP35" s="225"/>
      <c r="AQ35" s="1029"/>
    </row>
    <row r="36" spans="1:43" ht="15.75" thickBot="1" x14ac:dyDescent="0.3">
      <c r="A36" t="s">
        <v>125</v>
      </c>
      <c r="B36" s="230">
        <v>17386</v>
      </c>
      <c r="C36" s="231">
        <f>C7+C11+C16+C20+C24+C30+C33</f>
        <v>7.2645100000000005</v>
      </c>
      <c r="E36" s="206"/>
      <c r="F36" s="232">
        <f>F7+F9+F10+F16+F24+F33</f>
        <v>0.37924520580335752</v>
      </c>
      <c r="G36" s="185">
        <f>F36/C36</f>
        <v>5.2205201149610574E-2</v>
      </c>
      <c r="K36" s="232">
        <f>K7+K9+K10+K16+K24+K33</f>
        <v>0.59648082321343021</v>
      </c>
      <c r="L36" s="191">
        <f>K36/C36</f>
        <v>8.2108885969381304E-2</v>
      </c>
    </row>
    <row r="37" spans="1:43" ht="15.75" thickBot="1" x14ac:dyDescent="0.3">
      <c r="A37" t="s">
        <v>126</v>
      </c>
      <c r="B37" s="233">
        <v>22639</v>
      </c>
    </row>
    <row r="38" spans="1:43" ht="15.75" thickBot="1" x14ac:dyDescent="0.3">
      <c r="A38" t="s">
        <v>127</v>
      </c>
      <c r="B38" s="234">
        <f>C36/B36</f>
        <v>4.1783676521339009E-4</v>
      </c>
      <c r="C38" t="s">
        <v>128</v>
      </c>
      <c r="D38" s="235">
        <f>B37*B38</f>
        <v>9.4594065276659389</v>
      </c>
    </row>
    <row r="39" spans="1:43" x14ac:dyDescent="0.25">
      <c r="A39" t="s">
        <v>129</v>
      </c>
      <c r="D39" s="236">
        <f>D38-C36</f>
        <v>2.1948965276659385</v>
      </c>
      <c r="G39" s="22">
        <f>I39+I40+I41+I42+I43+I44+I45</f>
        <v>3.57</v>
      </c>
      <c r="H39" t="s">
        <v>108</v>
      </c>
      <c r="I39" s="22">
        <f>C7</f>
        <v>2.13</v>
      </c>
    </row>
    <row r="40" spans="1:43" x14ac:dyDescent="0.25">
      <c r="H40" t="s">
        <v>269</v>
      </c>
      <c r="I40">
        <f>C9</f>
        <v>0.13</v>
      </c>
    </row>
    <row r="41" spans="1:43" x14ac:dyDescent="0.25">
      <c r="H41" t="s">
        <v>270</v>
      </c>
      <c r="I41">
        <f>C10</f>
        <v>0.26</v>
      </c>
    </row>
    <row r="42" spans="1:43" x14ac:dyDescent="0.25">
      <c r="H42" t="s">
        <v>272</v>
      </c>
      <c r="I42">
        <f>C14</f>
        <v>0.28000000000000003</v>
      </c>
    </row>
    <row r="43" spans="1:43" x14ac:dyDescent="0.25">
      <c r="H43" t="s">
        <v>83</v>
      </c>
      <c r="I43">
        <f>C15</f>
        <v>0.11</v>
      </c>
    </row>
    <row r="44" spans="1:43" x14ac:dyDescent="0.25">
      <c r="H44" t="s">
        <v>85</v>
      </c>
      <c r="I44">
        <f>C20</f>
        <v>0.08</v>
      </c>
    </row>
    <row r="45" spans="1:43" x14ac:dyDescent="0.25">
      <c r="B45" s="169"/>
      <c r="H45" t="s">
        <v>87</v>
      </c>
      <c r="I45">
        <f>C24</f>
        <v>0.57999999999999996</v>
      </c>
    </row>
    <row r="46" spans="1:43" x14ac:dyDescent="0.25">
      <c r="H46" t="s">
        <v>48</v>
      </c>
      <c r="I46" s="216">
        <f>C30</f>
        <v>9.4509999999999997E-2</v>
      </c>
    </row>
    <row r="47" spans="1:43" x14ac:dyDescent="0.25">
      <c r="H47" t="s">
        <v>135</v>
      </c>
      <c r="I47">
        <f>C33</f>
        <v>3.6</v>
      </c>
    </row>
    <row r="51" spans="1:26" ht="15.75" thickBot="1" x14ac:dyDescent="0.3"/>
    <row r="52" spans="1:26" x14ac:dyDescent="0.25">
      <c r="A52" s="1030" t="s">
        <v>136</v>
      </c>
      <c r="B52" s="1031"/>
      <c r="C52" s="1031"/>
      <c r="D52" s="1031"/>
      <c r="E52" s="1031"/>
      <c r="F52" s="1031"/>
      <c r="G52" s="1031"/>
      <c r="H52" s="1031"/>
      <c r="I52" s="1031"/>
      <c r="J52" s="1031"/>
      <c r="K52" s="1031"/>
      <c r="L52" s="1031"/>
      <c r="M52" s="1031"/>
      <c r="N52" s="1031"/>
      <c r="O52" s="1031"/>
      <c r="P52" s="1031"/>
      <c r="Q52" s="1032"/>
    </row>
    <row r="53" spans="1:26" x14ac:dyDescent="0.25">
      <c r="A53" s="1033"/>
      <c r="B53" s="1034"/>
      <c r="C53" s="1034"/>
      <c r="D53" s="1034"/>
      <c r="E53" s="1034"/>
      <c r="F53" s="1034"/>
      <c r="G53" s="1034"/>
      <c r="H53" s="1034"/>
      <c r="I53" s="1034"/>
      <c r="J53" s="1034"/>
      <c r="K53" s="1034"/>
      <c r="L53" s="1034"/>
      <c r="M53" s="1034"/>
      <c r="N53" s="1034"/>
      <c r="O53" s="1034"/>
      <c r="P53" s="1034"/>
      <c r="Q53" s="1035"/>
    </row>
    <row r="54" spans="1:26" ht="15.75" thickBot="1" x14ac:dyDescent="0.3">
      <c r="A54" s="1036"/>
      <c r="B54" s="1037"/>
      <c r="C54" s="1037"/>
      <c r="D54" s="1037"/>
      <c r="E54" s="1037"/>
      <c r="F54" s="1037"/>
      <c r="G54" s="1037"/>
      <c r="H54" s="1037"/>
      <c r="I54" s="1037"/>
      <c r="J54" s="1037"/>
      <c r="K54" s="1037"/>
      <c r="L54" s="1037"/>
      <c r="M54" s="1037"/>
      <c r="N54" s="1037"/>
      <c r="O54" s="1037"/>
      <c r="P54" s="1037"/>
      <c r="Q54" s="1038"/>
      <c r="U54" s="1039" t="s">
        <v>137</v>
      </c>
      <c r="V54" s="1039"/>
      <c r="W54" s="1039"/>
      <c r="X54" s="1039"/>
      <c r="Y54" s="1039"/>
      <c r="Z54" s="1039"/>
    </row>
    <row r="55" spans="1:26" ht="15.75" thickBot="1" x14ac:dyDescent="0.3">
      <c r="U55" s="237" t="s">
        <v>97</v>
      </c>
      <c r="V55" t="s">
        <v>98</v>
      </c>
    </row>
    <row r="56" spans="1:26" ht="15.75" thickBot="1" x14ac:dyDescent="0.3">
      <c r="A56" s="1012" t="s">
        <v>138</v>
      </c>
      <c r="B56" s="1013"/>
      <c r="C56" s="1013"/>
      <c r="D56" s="1013"/>
      <c r="E56" s="1014"/>
      <c r="G56" s="1012" t="s">
        <v>139</v>
      </c>
      <c r="H56" s="1013"/>
      <c r="I56" s="1013"/>
      <c r="J56" s="1013"/>
      <c r="K56" s="1014"/>
      <c r="M56" s="1012" t="s">
        <v>140</v>
      </c>
      <c r="N56" s="1013"/>
      <c r="O56" s="1013"/>
      <c r="P56" s="1013"/>
      <c r="Q56" s="1014"/>
      <c r="U56" s="237" t="s">
        <v>141</v>
      </c>
      <c r="V56" t="s">
        <v>142</v>
      </c>
    </row>
    <row r="57" spans="1:26" ht="15.75" thickBot="1" x14ac:dyDescent="0.3">
      <c r="A57" s="1015"/>
      <c r="B57" s="1016"/>
      <c r="C57" s="1016"/>
      <c r="D57" s="1016"/>
      <c r="E57" s="1017"/>
      <c r="G57" s="1015"/>
      <c r="H57" s="1016"/>
      <c r="I57" s="1016"/>
      <c r="J57" s="1016"/>
      <c r="K57" s="1017"/>
      <c r="M57" s="1015"/>
      <c r="N57" s="1016"/>
      <c r="O57" s="1016"/>
      <c r="P57" s="1016"/>
      <c r="Q57" s="1017"/>
      <c r="U57" s="237" t="s">
        <v>143</v>
      </c>
      <c r="V57" t="s">
        <v>144</v>
      </c>
    </row>
    <row r="58" spans="1:26" ht="15.75" thickBot="1" x14ac:dyDescent="0.3">
      <c r="U58" s="237" t="s">
        <v>145</v>
      </c>
      <c r="V58" t="s">
        <v>146</v>
      </c>
    </row>
    <row r="59" spans="1:26" ht="15.75" thickBot="1" x14ac:dyDescent="0.3">
      <c r="A59" s="1040" t="s">
        <v>147</v>
      </c>
      <c r="B59" s="1040"/>
      <c r="C59" s="1040"/>
      <c r="D59" s="1040"/>
      <c r="E59" s="1040"/>
      <c r="G59" s="1040" t="s">
        <v>148</v>
      </c>
      <c r="H59" s="1040"/>
      <c r="I59" s="1040"/>
      <c r="J59" s="1040"/>
      <c r="K59" s="1040"/>
      <c r="M59" s="238" t="s">
        <v>149</v>
      </c>
      <c r="U59" s="237" t="s">
        <v>99</v>
      </c>
      <c r="V59" t="s">
        <v>150</v>
      </c>
    </row>
    <row r="60" spans="1:26" ht="15.75" thickBot="1" x14ac:dyDescent="0.3">
      <c r="A60" s="171" t="s">
        <v>151</v>
      </c>
      <c r="B60" s="239">
        <f>((B75*B78))</f>
        <v>0</v>
      </c>
      <c r="G60" s="171" t="s">
        <v>152</v>
      </c>
      <c r="H60" s="240"/>
      <c r="M60" s="171"/>
      <c r="N60" s="71"/>
      <c r="O60" s="241" t="s">
        <v>153</v>
      </c>
      <c r="P60" s="241" t="s">
        <v>154</v>
      </c>
      <c r="Q60" s="242" t="s">
        <v>62</v>
      </c>
      <c r="U60" s="237" t="s">
        <v>155</v>
      </c>
      <c r="V60" t="s">
        <v>156</v>
      </c>
    </row>
    <row r="61" spans="1:26" ht="15.75" thickBot="1" x14ac:dyDescent="0.3">
      <c r="A61" s="243" t="s">
        <v>157</v>
      </c>
      <c r="B61" s="244">
        <f>B60/C36</f>
        <v>0</v>
      </c>
      <c r="G61" s="243"/>
      <c r="H61" s="244"/>
      <c r="M61" s="83" t="s">
        <v>158</v>
      </c>
      <c r="O61">
        <v>327</v>
      </c>
      <c r="P61">
        <f>O61*0.001102</f>
        <v>0.36035399999999995</v>
      </c>
      <c r="Q61" s="206">
        <f>Q64/B36</f>
        <v>2.07265870314E-4</v>
      </c>
      <c r="U61" s="237" t="s">
        <v>159</v>
      </c>
      <c r="V61" t="s">
        <v>160</v>
      </c>
    </row>
    <row r="62" spans="1:26" ht="15.75" thickBot="1" x14ac:dyDescent="0.3">
      <c r="M62" s="83" t="s">
        <v>161</v>
      </c>
      <c r="O62">
        <v>2347672335</v>
      </c>
      <c r="P62">
        <f>O62*0.001102</f>
        <v>2587134.9131699996</v>
      </c>
      <c r="Q62" s="206"/>
      <c r="U62" s="237" t="s">
        <v>162</v>
      </c>
      <c r="V62" t="s">
        <v>163</v>
      </c>
    </row>
    <row r="63" spans="1:26" ht="15.75" thickBot="1" x14ac:dyDescent="0.3">
      <c r="G63" s="245">
        <v>2</v>
      </c>
      <c r="M63" s="83" t="s">
        <v>164</v>
      </c>
      <c r="O63">
        <f>O61*B36</f>
        <v>5685222</v>
      </c>
      <c r="P63" s="246">
        <f>O63*0.001102</f>
        <v>6265.1146439999993</v>
      </c>
      <c r="Q63" s="206"/>
      <c r="U63" s="237" t="s">
        <v>153</v>
      </c>
      <c r="V63" t="s">
        <v>165</v>
      </c>
    </row>
    <row r="64" spans="1:26" ht="15.75" thickBot="1" x14ac:dyDescent="0.3">
      <c r="G64" s="171" t="s">
        <v>166</v>
      </c>
      <c r="H64" s="247"/>
      <c r="I64" s="248">
        <f>H64</f>
        <v>0</v>
      </c>
      <c r="M64" s="76" t="s">
        <v>167</v>
      </c>
      <c r="N64" s="77"/>
      <c r="O64" s="77"/>
      <c r="P64" s="77"/>
      <c r="Q64" s="249">
        <f>O63*0.000000633840582</f>
        <v>3.6035244212792041</v>
      </c>
    </row>
    <row r="65" spans="1:17" ht="15.75" thickBot="1" x14ac:dyDescent="0.3">
      <c r="A65" s="1028" t="s">
        <v>168</v>
      </c>
      <c r="B65" s="1028"/>
      <c r="C65" s="1028"/>
      <c r="D65" s="1028"/>
      <c r="E65" s="1028"/>
      <c r="G65" s="76" t="s">
        <v>169</v>
      </c>
      <c r="H65" s="244" t="e">
        <f>((H70*H74)/H76)</f>
        <v>#VALUE!</v>
      </c>
      <c r="I65" s="250" t="e">
        <f>H65</f>
        <v>#VALUE!</v>
      </c>
    </row>
    <row r="66" spans="1:17" ht="15.75" thickBot="1" x14ac:dyDescent="0.3">
      <c r="M66" s="171" t="s">
        <v>170</v>
      </c>
      <c r="N66" s="71"/>
      <c r="O66" s="71"/>
      <c r="P66" s="71"/>
      <c r="Q66" s="247"/>
    </row>
    <row r="67" spans="1:17" ht="15.75" thickBot="1" x14ac:dyDescent="0.3">
      <c r="A67" s="171" t="s">
        <v>166</v>
      </c>
      <c r="B67" s="247"/>
      <c r="C67" s="248">
        <f>B67</f>
        <v>0</v>
      </c>
      <c r="G67" s="251">
        <v>3</v>
      </c>
      <c r="M67" s="83" t="s">
        <v>171</v>
      </c>
      <c r="Q67" s="206"/>
    </row>
    <row r="68" spans="1:17" ht="15.75" thickBot="1" x14ac:dyDescent="0.3">
      <c r="A68" s="76" t="s">
        <v>172</v>
      </c>
      <c r="B68" s="244"/>
      <c r="C68" s="250">
        <f>B68</f>
        <v>0</v>
      </c>
      <c r="G68" s="171" t="s">
        <v>173</v>
      </c>
      <c r="H68" s="336"/>
      <c r="I68" t="s">
        <v>174</v>
      </c>
      <c r="J68" t="s">
        <v>175</v>
      </c>
      <c r="K68" t="s">
        <v>176</v>
      </c>
      <c r="M68" s="83"/>
      <c r="O68" t="s">
        <v>177</v>
      </c>
      <c r="P68" t="s">
        <v>178</v>
      </c>
      <c r="Q68" s="206"/>
    </row>
    <row r="69" spans="1:17" x14ac:dyDescent="0.25">
      <c r="G69" s="83" t="s">
        <v>179</v>
      </c>
      <c r="H69" s="254">
        <v>3424</v>
      </c>
      <c r="I69" t="s">
        <v>180</v>
      </c>
      <c r="J69">
        <v>315</v>
      </c>
      <c r="K69">
        <v>50</v>
      </c>
      <c r="M69" s="83"/>
      <c r="N69" t="s">
        <v>181</v>
      </c>
      <c r="O69">
        <v>0.51</v>
      </c>
      <c r="P69" s="253">
        <f>P63*O69</f>
        <v>3195.2084684399997</v>
      </c>
      <c r="Q69" s="206"/>
    </row>
    <row r="70" spans="1:17" x14ac:dyDescent="0.25">
      <c r="G70" s="83" t="s">
        <v>182</v>
      </c>
      <c r="H70" t="s">
        <v>292</v>
      </c>
      <c r="I70" t="s">
        <v>183</v>
      </c>
      <c r="J70">
        <v>16</v>
      </c>
      <c r="K70">
        <v>8</v>
      </c>
      <c r="M70" s="83"/>
      <c r="N70" t="s">
        <v>75</v>
      </c>
      <c r="O70">
        <v>0.15</v>
      </c>
      <c r="P70" s="253">
        <f>P63*O70</f>
        <v>939.76719659999981</v>
      </c>
      <c r="Q70" s="206"/>
    </row>
    <row r="71" spans="1:17" x14ac:dyDescent="0.25">
      <c r="G71" s="83" t="s">
        <v>184</v>
      </c>
      <c r="H71" s="254">
        <v>3424</v>
      </c>
      <c r="I71" s="175"/>
      <c r="M71" s="83"/>
      <c r="N71" t="s">
        <v>185</v>
      </c>
      <c r="O71">
        <v>0.14000000000000001</v>
      </c>
      <c r="P71" s="253">
        <f>P63*O71</f>
        <v>877.11605015999999</v>
      </c>
      <c r="Q71" s="206"/>
    </row>
    <row r="72" spans="1:17" ht="15.75" thickBot="1" x14ac:dyDescent="0.3">
      <c r="A72" s="1063" t="s">
        <v>186</v>
      </c>
      <c r="B72" s="1063"/>
      <c r="C72" s="1063"/>
      <c r="D72" s="1063"/>
      <c r="E72" s="1063"/>
      <c r="G72" s="83"/>
      <c r="I72" s="1011" t="s">
        <v>293</v>
      </c>
      <c r="J72" s="1011"/>
      <c r="K72" s="1011"/>
      <c r="M72" s="83"/>
      <c r="N72" t="s">
        <v>103</v>
      </c>
      <c r="O72">
        <v>0.04</v>
      </c>
      <c r="P72" s="253">
        <f>P63*O72</f>
        <v>250.60458575999999</v>
      </c>
      <c r="Q72" s="206"/>
    </row>
    <row r="73" spans="1:17" x14ac:dyDescent="0.25">
      <c r="A73" s="171" t="s">
        <v>173</v>
      </c>
      <c r="B73" s="124">
        <v>60441886</v>
      </c>
      <c r="C73" s="175" t="s">
        <v>174</v>
      </c>
      <c r="D73" t="s">
        <v>175</v>
      </c>
      <c r="E73" t="s">
        <v>176</v>
      </c>
      <c r="G73" s="83" t="s">
        <v>188</v>
      </c>
      <c r="H73" s="168" t="e">
        <f>(((J69*J70)*H70) +(H70*(K69*K70)))</f>
        <v>#VALUE!</v>
      </c>
      <c r="I73" s="1011"/>
      <c r="J73" s="1011"/>
      <c r="K73" s="1011"/>
      <c r="M73" s="83"/>
      <c r="N73" t="s">
        <v>189</v>
      </c>
      <c r="O73">
        <v>0.04</v>
      </c>
      <c r="P73" s="253">
        <f>P63*O73</f>
        <v>250.60458575999999</v>
      </c>
      <c r="Q73" s="206"/>
    </row>
    <row r="74" spans="1:17" x14ac:dyDescent="0.25">
      <c r="A74" s="83" t="s">
        <v>179</v>
      </c>
      <c r="B74" s="254">
        <v>3424</v>
      </c>
      <c r="C74" t="s">
        <v>180</v>
      </c>
      <c r="D74">
        <v>315</v>
      </c>
      <c r="E74">
        <v>50</v>
      </c>
      <c r="G74" s="83"/>
      <c r="H74" s="255"/>
      <c r="I74" s="1011"/>
      <c r="J74" s="1011"/>
      <c r="K74" s="1011"/>
      <c r="M74" s="83"/>
      <c r="N74" t="s">
        <v>190</v>
      </c>
      <c r="O74">
        <v>0.01</v>
      </c>
      <c r="P74" s="253">
        <f>P63*O74</f>
        <v>62.651146439999998</v>
      </c>
      <c r="Q74" s="206"/>
    </row>
    <row r="75" spans="1:17" x14ac:dyDescent="0.25">
      <c r="A75" s="83" t="s">
        <v>191</v>
      </c>
      <c r="B75" s="206">
        <v>0</v>
      </c>
      <c r="D75" s="22"/>
      <c r="G75" s="83" t="s">
        <v>192</v>
      </c>
      <c r="H75" s="256" t="e">
        <f>(((H73*0.0000036)*56100))</f>
        <v>#VALUE!</v>
      </c>
      <c r="I75" s="1011"/>
      <c r="J75" s="1011"/>
      <c r="K75" s="1011"/>
      <c r="M75" s="83"/>
      <c r="N75" t="s">
        <v>193</v>
      </c>
      <c r="O75">
        <v>0.01</v>
      </c>
      <c r="P75" s="253">
        <f>P63*O75</f>
        <v>62.651146439999998</v>
      </c>
      <c r="Q75" s="206"/>
    </row>
    <row r="76" spans="1:17" ht="15.75" thickBot="1" x14ac:dyDescent="0.3">
      <c r="A76" s="83" t="s">
        <v>184</v>
      </c>
      <c r="B76" s="254">
        <v>3424</v>
      </c>
      <c r="G76" s="83" t="s">
        <v>194</v>
      </c>
      <c r="H76" s="176" t="e">
        <f>(H75/25)+H75</f>
        <v>#VALUE!</v>
      </c>
      <c r="I76" s="1011"/>
      <c r="J76" s="1011"/>
      <c r="K76" s="1011"/>
      <c r="M76" s="76"/>
      <c r="N76" s="77" t="s">
        <v>102</v>
      </c>
      <c r="O76" s="77">
        <v>0.1</v>
      </c>
      <c r="P76" s="257">
        <f>P63*O76</f>
        <v>626.51146440000002</v>
      </c>
      <c r="Q76" s="244"/>
    </row>
    <row r="77" spans="1:17" ht="15.75" thickBot="1" x14ac:dyDescent="0.3">
      <c r="A77" s="83"/>
      <c r="B77" s="206"/>
      <c r="G77" s="76" t="s">
        <v>195</v>
      </c>
      <c r="H77" s="59" t="e">
        <f>((H75/298)+H76)/1000000</f>
        <v>#VALUE!</v>
      </c>
      <c r="I77" s="1011"/>
      <c r="J77" s="1011"/>
      <c r="K77" s="1011"/>
    </row>
    <row r="78" spans="1:17" x14ac:dyDescent="0.25">
      <c r="A78" s="83" t="s">
        <v>196</v>
      </c>
      <c r="B78" s="258">
        <f>C7/B76</f>
        <v>6.2207943925233643E-4</v>
      </c>
      <c r="D78" s="22"/>
      <c r="J78" s="246" t="e">
        <f>G77*0.08</f>
        <v>#VALUE!</v>
      </c>
      <c r="M78" s="259" t="s">
        <v>197</v>
      </c>
      <c r="N78" s="260"/>
      <c r="O78" s="260"/>
      <c r="P78" s="260"/>
      <c r="Q78" s="261"/>
    </row>
    <row r="79" spans="1:17" x14ac:dyDescent="0.25">
      <c r="A79" s="83" t="s">
        <v>198</v>
      </c>
      <c r="B79" s="262">
        <f>B73/B74</f>
        <v>17652.419976635512</v>
      </c>
      <c r="G79" s="1012" t="s">
        <v>199</v>
      </c>
      <c r="H79" s="1013"/>
      <c r="I79" s="1013"/>
      <c r="J79" s="1013"/>
      <c r="K79" s="1014"/>
      <c r="M79" s="83"/>
    </row>
    <row r="80" spans="1:17" x14ac:dyDescent="0.25">
      <c r="A80" s="83" t="s">
        <v>200</v>
      </c>
      <c r="B80" s="263">
        <f>C7/B73</f>
        <v>3.5240462218535008E-8</v>
      </c>
      <c r="G80" s="1015"/>
      <c r="H80" s="1016"/>
      <c r="I80" s="1016"/>
      <c r="J80" s="1016"/>
      <c r="K80" s="1017"/>
      <c r="M80" s="264" t="s">
        <v>201</v>
      </c>
    </row>
    <row r="81" spans="1:17" ht="15.75" thickBot="1" x14ac:dyDescent="0.3">
      <c r="A81" s="265" t="s">
        <v>202</v>
      </c>
      <c r="B81" s="266">
        <f>B74*B79</f>
        <v>60441885.999999993</v>
      </c>
      <c r="M81" s="83"/>
      <c r="N81" t="s">
        <v>101</v>
      </c>
      <c r="O81" t="s">
        <v>203</v>
      </c>
      <c r="P81" t="s">
        <v>204</v>
      </c>
      <c r="Q81" t="s">
        <v>62</v>
      </c>
    </row>
    <row r="82" spans="1:17" x14ac:dyDescent="0.25">
      <c r="A82" s="267" t="s">
        <v>205</v>
      </c>
      <c r="B82" s="268">
        <f>B81*B80</f>
        <v>2.13</v>
      </c>
      <c r="G82" s="269" t="s">
        <v>206</v>
      </c>
      <c r="H82" s="71"/>
      <c r="I82" s="71"/>
      <c r="J82" s="71"/>
      <c r="K82" s="247"/>
      <c r="M82" s="270">
        <v>0.1</v>
      </c>
      <c r="N82" t="s">
        <v>207</v>
      </c>
      <c r="O82" s="253">
        <f>((P63*0.05)*0.1)</f>
        <v>31.325573220000003</v>
      </c>
      <c r="P82" s="253">
        <f>O82*0.05</f>
        <v>1.5662786610000001</v>
      </c>
      <c r="Q82" s="253">
        <f>((P82*907.185))/1000000</f>
        <v>1.420904507079285E-3</v>
      </c>
    </row>
    <row r="83" spans="1:17" x14ac:dyDescent="0.25">
      <c r="G83" s="83"/>
      <c r="K83" s="206"/>
      <c r="M83" s="270">
        <v>0.05</v>
      </c>
      <c r="N83" t="s">
        <v>75</v>
      </c>
      <c r="O83" s="253">
        <f>((P63*0.05)*0.05)</f>
        <v>15.662786610000001</v>
      </c>
      <c r="P83" s="253">
        <f>O83*0.4</f>
        <v>6.2651146440000005</v>
      </c>
      <c r="Q83" s="253">
        <f>((P83*907.185))/1000000</f>
        <v>5.68361802831714E-3</v>
      </c>
    </row>
    <row r="84" spans="1:17" ht="15.75" thickBot="1" x14ac:dyDescent="0.3">
      <c r="G84" s="83" t="s">
        <v>294</v>
      </c>
      <c r="I84" s="337">
        <v>2761162.27</v>
      </c>
      <c r="K84" s="206"/>
      <c r="M84" s="270">
        <v>0.05</v>
      </c>
      <c r="N84" t="s">
        <v>185</v>
      </c>
      <c r="O84" s="253">
        <f>((P63*0.05)*0.05)</f>
        <v>15.662786610000001</v>
      </c>
      <c r="P84" s="253">
        <f>O84*0.96</f>
        <v>15.036275145600001</v>
      </c>
      <c r="Q84" s="253">
        <f>((P84*907.185))/1000000</f>
        <v>1.3640683267961137E-2</v>
      </c>
    </row>
    <row r="85" spans="1:17" ht="15.75" thickBot="1" x14ac:dyDescent="0.3">
      <c r="A85" s="259" t="s">
        <v>209</v>
      </c>
      <c r="B85" s="260"/>
      <c r="C85" s="260"/>
      <c r="D85" s="260"/>
      <c r="E85" s="261"/>
      <c r="G85" s="83" t="s">
        <v>210</v>
      </c>
      <c r="I85">
        <f>C23</f>
        <v>0.57999999999999996</v>
      </c>
      <c r="K85" s="206"/>
      <c r="M85" s="83"/>
      <c r="O85" s="253"/>
      <c r="P85" s="253"/>
      <c r="Q85" s="271">
        <f>SUM(Q82:Q84)</f>
        <v>2.0745205803357564E-2</v>
      </c>
    </row>
    <row r="86" spans="1:17" ht="15.75" thickBot="1" x14ac:dyDescent="0.3">
      <c r="A86" s="83"/>
      <c r="E86" s="206"/>
      <c r="G86" s="272" t="s">
        <v>211</v>
      </c>
      <c r="I86" s="273">
        <f>I85/I84</f>
        <v>2.1005647016899154E-7</v>
      </c>
      <c r="J86" t="s">
        <v>99</v>
      </c>
      <c r="K86" s="206"/>
      <c r="M86" s="76"/>
      <c r="N86" s="77"/>
      <c r="O86" s="77"/>
      <c r="P86" s="77"/>
      <c r="Q86" s="274">
        <f>Q85/C36</f>
        <v>2.8556923733820396E-3</v>
      </c>
    </row>
    <row r="87" spans="1:17" ht="15.75" thickBot="1" x14ac:dyDescent="0.3">
      <c r="A87" s="1008" t="s">
        <v>212</v>
      </c>
      <c r="B87" s="1009"/>
      <c r="C87" s="1009"/>
      <c r="D87" s="1009"/>
      <c r="E87" s="1018"/>
      <c r="G87" s="83" t="s">
        <v>213</v>
      </c>
      <c r="I87" s="338">
        <v>858000</v>
      </c>
      <c r="K87" s="206"/>
    </row>
    <row r="88" spans="1:17" ht="15.75" thickBot="1" x14ac:dyDescent="0.3">
      <c r="A88" s="275" t="s">
        <v>214</v>
      </c>
      <c r="B88" s="239">
        <f>((B81*0.1)/B79)-B75</f>
        <v>342.40000000000003</v>
      </c>
      <c r="C88" s="8" t="s">
        <v>215</v>
      </c>
      <c r="D88" s="276">
        <f>B88+B75</f>
        <v>342.40000000000003</v>
      </c>
      <c r="E88" s="206"/>
      <c r="G88" s="83" t="s">
        <v>216</v>
      </c>
      <c r="I88" s="59">
        <f>((1-0.5)*I87)</f>
        <v>429000</v>
      </c>
      <c r="K88" s="206"/>
      <c r="M88" s="264" t="s">
        <v>217</v>
      </c>
    </row>
    <row r="89" spans="1:17" ht="15.75" thickBot="1" x14ac:dyDescent="0.3">
      <c r="A89" s="277" t="s">
        <v>218</v>
      </c>
      <c r="B89" s="278">
        <f>((B81*0.1)*B80)</f>
        <v>0.21299999999999999</v>
      </c>
      <c r="C89" s="279">
        <f>B89/C36</f>
        <v>2.9320628645290597E-2</v>
      </c>
      <c r="D89" t="s">
        <v>219</v>
      </c>
      <c r="E89" s="206"/>
      <c r="G89" s="83" t="s">
        <v>220</v>
      </c>
      <c r="I89" s="280">
        <f>B36*0.7</f>
        <v>12170.199999999999</v>
      </c>
      <c r="K89" s="206"/>
      <c r="M89" s="83"/>
      <c r="N89" t="s">
        <v>101</v>
      </c>
      <c r="O89" t="s">
        <v>203</v>
      </c>
      <c r="P89" t="s">
        <v>204</v>
      </c>
      <c r="Q89" t="s">
        <v>62</v>
      </c>
    </row>
    <row r="90" spans="1:17" ht="15.75" thickBot="1" x14ac:dyDescent="0.3">
      <c r="A90" s="281" t="s">
        <v>221</v>
      </c>
      <c r="B90" s="282">
        <f>(B88*B79)</f>
        <v>6044188.5999999996</v>
      </c>
      <c r="E90" s="206"/>
      <c r="G90" s="83" t="s">
        <v>222</v>
      </c>
      <c r="I90" s="283">
        <f>I88/I89</f>
        <v>35.250036975563262</v>
      </c>
      <c r="K90" s="206"/>
      <c r="M90" s="270">
        <v>0.2</v>
      </c>
      <c r="N90" t="s">
        <v>207</v>
      </c>
      <c r="O90" s="253">
        <f>((P63*0.1)*0.2)</f>
        <v>125.30229288000001</v>
      </c>
      <c r="P90" s="253">
        <f>O90*0.05</f>
        <v>6.2651146440000005</v>
      </c>
      <c r="Q90" s="253">
        <f>((P90*907.185))/1000000</f>
        <v>5.68361802831714E-3</v>
      </c>
    </row>
    <row r="91" spans="1:17" ht="27" thickBot="1" x14ac:dyDescent="0.3">
      <c r="A91" s="284" t="s">
        <v>223</v>
      </c>
      <c r="B91" s="285">
        <f>((B88*B79)*B80)</f>
        <v>0.21299999999999999</v>
      </c>
      <c r="E91" s="206"/>
      <c r="G91" s="76" t="s">
        <v>224</v>
      </c>
      <c r="H91" s="77"/>
      <c r="I91" s="286">
        <f>I88/B76</f>
        <v>125.29205607476635</v>
      </c>
      <c r="J91" s="77"/>
      <c r="K91" s="244"/>
      <c r="M91" s="270">
        <v>0.1</v>
      </c>
      <c r="N91" t="s">
        <v>75</v>
      </c>
      <c r="O91" s="253">
        <f>((P63*0.1)*0.1)</f>
        <v>62.651146440000005</v>
      </c>
      <c r="P91" s="253">
        <f>O91*0.4</f>
        <v>25.060458576000002</v>
      </c>
      <c r="Q91" s="253">
        <f>((P91*907.185))/1000000</f>
        <v>2.273447211326856E-2</v>
      </c>
    </row>
    <row r="92" spans="1:17" ht="15.75" thickBot="1" x14ac:dyDescent="0.3">
      <c r="A92" s="284" t="s">
        <v>225</v>
      </c>
      <c r="B92" s="285">
        <f>((B75*B79)*B80)</f>
        <v>0</v>
      </c>
      <c r="E92" s="206"/>
      <c r="M92" s="270">
        <v>0.1</v>
      </c>
      <c r="N92" t="s">
        <v>185</v>
      </c>
      <c r="O92" s="253">
        <f>((P63*0.1)*0.1)</f>
        <v>62.651146440000005</v>
      </c>
      <c r="P92" s="253">
        <f>O92*0.96</f>
        <v>60.145100582400005</v>
      </c>
      <c r="Q92" s="253">
        <f>((P92*907.185))/1000000</f>
        <v>5.4562733071844546E-2</v>
      </c>
    </row>
    <row r="93" spans="1:17" ht="15.75" thickBot="1" x14ac:dyDescent="0.3">
      <c r="A93" s="83"/>
      <c r="E93" s="206"/>
      <c r="G93" s="1019" t="s">
        <v>226</v>
      </c>
      <c r="H93" s="1019"/>
      <c r="I93" s="1019"/>
      <c r="J93" s="1019"/>
      <c r="K93" s="1019"/>
      <c r="M93" s="83"/>
      <c r="Q93" s="59">
        <f>SUM(Q90:Q92)</f>
        <v>8.2980823213430255E-2</v>
      </c>
    </row>
    <row r="94" spans="1:17" ht="15.75" thickBot="1" x14ac:dyDescent="0.3">
      <c r="A94" s="1008" t="s">
        <v>227</v>
      </c>
      <c r="B94" s="1009"/>
      <c r="C94" s="1009"/>
      <c r="D94" s="1009"/>
      <c r="E94" s="1018"/>
      <c r="G94" s="171"/>
      <c r="H94" s="71"/>
      <c r="I94" s="71"/>
      <c r="J94" s="71" t="s">
        <v>145</v>
      </c>
      <c r="K94" s="247"/>
      <c r="M94" s="76"/>
      <c r="N94" s="77"/>
      <c r="O94" s="77"/>
      <c r="P94" s="77"/>
      <c r="Q94" s="274">
        <f>Q93/C36</f>
        <v>1.1422769493528159E-2</v>
      </c>
    </row>
    <row r="95" spans="1:17" ht="15.75" thickBot="1" x14ac:dyDescent="0.3">
      <c r="A95" s="275" t="s">
        <v>214</v>
      </c>
      <c r="B95" s="239">
        <f>((B81*0.15)/B79)-(B75+D88)</f>
        <v>171.2</v>
      </c>
      <c r="C95" s="8" t="s">
        <v>215</v>
      </c>
      <c r="D95" s="276">
        <f>D88+B95</f>
        <v>513.6</v>
      </c>
      <c r="E95" s="206"/>
      <c r="F95" s="83"/>
      <c r="G95" s="83" t="s">
        <v>228</v>
      </c>
      <c r="I95" s="287">
        <f>I85/I87</f>
        <v>6.7599067599067599E-7</v>
      </c>
      <c r="J95" s="216">
        <f>I84/I87</f>
        <v>3.2181378438228436</v>
      </c>
      <c r="K95" s="206" t="s">
        <v>229</v>
      </c>
    </row>
    <row r="96" spans="1:17" ht="15.75" thickBot="1" x14ac:dyDescent="0.3">
      <c r="A96" s="284" t="s">
        <v>230</v>
      </c>
      <c r="B96" s="288">
        <f>((B81*0.15)*B80)</f>
        <v>0.31949999999999995</v>
      </c>
      <c r="C96" s="289">
        <f>B96/C36</f>
        <v>4.3980942967935886E-2</v>
      </c>
      <c r="D96" t="s">
        <v>231</v>
      </c>
      <c r="E96" s="206"/>
      <c r="G96" s="83" t="s">
        <v>232</v>
      </c>
      <c r="I96" s="287">
        <f>I85/I88</f>
        <v>1.351981351981352E-6</v>
      </c>
      <c r="J96" s="216">
        <f>I84/I88</f>
        <v>6.4362756876456872</v>
      </c>
      <c r="K96" s="206" t="s">
        <v>229</v>
      </c>
    </row>
    <row r="97" spans="1:27" ht="39" x14ac:dyDescent="0.25">
      <c r="A97" s="290" t="s">
        <v>233</v>
      </c>
      <c r="B97" s="282">
        <f>(B95*B79)</f>
        <v>3022094.2999999993</v>
      </c>
      <c r="C97" s="83"/>
      <c r="E97" s="206"/>
      <c r="G97" s="83"/>
      <c r="K97" s="206"/>
    </row>
    <row r="98" spans="1:27" ht="26.25" x14ac:dyDescent="0.25">
      <c r="A98" s="281" t="s">
        <v>234</v>
      </c>
      <c r="B98" s="285">
        <f>((B95*B79)*B80)</f>
        <v>0.10649999999999998</v>
      </c>
      <c r="G98" s="83" t="s">
        <v>235</v>
      </c>
      <c r="I98" s="22">
        <f>I87/I84</f>
        <v>0.31073870931895647</v>
      </c>
      <c r="K98" s="206"/>
      <c r="L98" s="206"/>
    </row>
    <row r="99" spans="1:27" ht="26.25" x14ac:dyDescent="0.25">
      <c r="A99" s="284" t="s">
        <v>236</v>
      </c>
      <c r="B99" s="285">
        <f>B96-B89</f>
        <v>0.10649999999999996</v>
      </c>
      <c r="G99" s="272" t="s">
        <v>237</v>
      </c>
      <c r="I99" s="291">
        <f>I98*I95</f>
        <v>2.1005647016899157E-7</v>
      </c>
      <c r="K99" s="206"/>
    </row>
    <row r="100" spans="1:27" x14ac:dyDescent="0.25">
      <c r="B100" s="22"/>
      <c r="G100" s="83" t="s">
        <v>238</v>
      </c>
      <c r="I100" s="22">
        <f>I88/I84</f>
        <v>0.15536935465947824</v>
      </c>
      <c r="K100" s="206"/>
    </row>
    <row r="101" spans="1:27" ht="15.75" thickBot="1" x14ac:dyDescent="0.3">
      <c r="A101" s="1020" t="s">
        <v>239</v>
      </c>
      <c r="B101" s="1020"/>
      <c r="C101" s="1020"/>
      <c r="D101" s="1020"/>
      <c r="E101" s="1020"/>
      <c r="G101" s="292" t="s">
        <v>240</v>
      </c>
      <c r="H101" s="77"/>
      <c r="I101" s="293">
        <f>I100*I96</f>
        <v>2.1005647016899157E-7</v>
      </c>
      <c r="J101" s="77"/>
      <c r="K101" s="244"/>
      <c r="L101" s="206"/>
    </row>
    <row r="102" spans="1:27" x14ac:dyDescent="0.25">
      <c r="B102" s="294">
        <f>B95+D88</f>
        <v>513.6</v>
      </c>
      <c r="C102" t="s">
        <v>98</v>
      </c>
      <c r="L102" s="83"/>
    </row>
    <row r="103" spans="1:27" ht="15.75" thickBot="1" x14ac:dyDescent="0.3">
      <c r="A103" s="1021" t="s">
        <v>241</v>
      </c>
      <c r="B103" s="1021"/>
      <c r="C103" s="1021"/>
      <c r="D103" s="1021"/>
      <c r="E103" s="1021"/>
      <c r="F103" s="5"/>
      <c r="G103" s="1022" t="s">
        <v>242</v>
      </c>
      <c r="H103" s="1022"/>
      <c r="I103" s="1022"/>
      <c r="J103" s="1022"/>
      <c r="K103" s="1023"/>
      <c r="L103" s="39"/>
      <c r="M103" s="5"/>
      <c r="N103" s="5"/>
      <c r="O103" s="5"/>
      <c r="P103" s="5"/>
      <c r="Q103" s="5"/>
      <c r="R103" s="5"/>
      <c r="S103" s="5"/>
      <c r="T103" s="5"/>
      <c r="U103" s="5"/>
      <c r="V103" s="5"/>
      <c r="W103" s="5"/>
      <c r="X103" s="5"/>
      <c r="Y103" s="5"/>
      <c r="Z103" s="5"/>
      <c r="AA103" s="5"/>
    </row>
    <row r="104" spans="1:27" x14ac:dyDescent="0.25">
      <c r="B104" s="295">
        <f>D95*B79</f>
        <v>9066282.9000000004</v>
      </c>
      <c r="C104" t="s">
        <v>145</v>
      </c>
      <c r="G104" s="171"/>
      <c r="H104" s="71"/>
      <c r="I104" s="71"/>
      <c r="J104" s="71"/>
      <c r="K104" s="247"/>
      <c r="L104" s="83"/>
    </row>
    <row r="105" spans="1:27" x14ac:dyDescent="0.25">
      <c r="A105" s="1024" t="s">
        <v>243</v>
      </c>
      <c r="B105" s="1024"/>
      <c r="C105" s="1024"/>
      <c r="D105" s="1024"/>
      <c r="E105" s="1024"/>
      <c r="G105" s="83" t="s">
        <v>244</v>
      </c>
      <c r="H105" s="22">
        <f>I84/I87</f>
        <v>3.2181378438228436</v>
      </c>
      <c r="K105" s="206"/>
      <c r="L105" s="83"/>
    </row>
    <row r="106" spans="1:27" x14ac:dyDescent="0.25">
      <c r="B106" s="296">
        <f>B104*B80</f>
        <v>0.31950000000000001</v>
      </c>
      <c r="C106" t="s">
        <v>143</v>
      </c>
      <c r="G106" s="83"/>
      <c r="H106" s="22"/>
      <c r="K106" s="206"/>
      <c r="L106" s="83"/>
    </row>
    <row r="107" spans="1:27" x14ac:dyDescent="0.25">
      <c r="G107" s="83"/>
      <c r="K107" s="206"/>
      <c r="L107" s="83"/>
    </row>
    <row r="108" spans="1:27" x14ac:dyDescent="0.25">
      <c r="G108" s="83" t="s">
        <v>245</v>
      </c>
      <c r="H108" s="338">
        <v>276.16000000000003</v>
      </c>
      <c r="I108" s="111" t="s">
        <v>295</v>
      </c>
      <c r="K108" s="206"/>
      <c r="L108" s="83"/>
    </row>
    <row r="109" spans="1:27" x14ac:dyDescent="0.25">
      <c r="G109" s="83" t="s">
        <v>246</v>
      </c>
      <c r="H109" s="338">
        <v>48</v>
      </c>
      <c r="I109">
        <f>H109*B74</f>
        <v>164352</v>
      </c>
      <c r="J109" t="s">
        <v>247</v>
      </c>
      <c r="K109" s="206"/>
    </row>
    <row r="110" spans="1:27" ht="15.75" thickBot="1" x14ac:dyDescent="0.3">
      <c r="G110" s="83" t="s">
        <v>248</v>
      </c>
      <c r="H110">
        <v>0.9</v>
      </c>
      <c r="K110" s="206"/>
    </row>
    <row r="111" spans="1:27" ht="15.75" thickBot="1" x14ac:dyDescent="0.3">
      <c r="G111" s="83" t="s">
        <v>249</v>
      </c>
      <c r="H111" s="297">
        <f>((H108*I109*0.9)/1000)</f>
        <v>40848.703488000006</v>
      </c>
      <c r="K111" s="206"/>
    </row>
    <row r="112" spans="1:27" ht="15.75" thickBot="1" x14ac:dyDescent="0.3">
      <c r="G112" s="76" t="s">
        <v>250</v>
      </c>
      <c r="H112" s="298">
        <f>H111/B74</f>
        <v>11.930112000000001</v>
      </c>
      <c r="I112" s="299">
        <f>H112*I96</f>
        <v>1.6129288951048951E-5</v>
      </c>
      <c r="J112" s="77" t="s">
        <v>251</v>
      </c>
      <c r="K112" s="244"/>
    </row>
    <row r="113" spans="7:11" ht="15.75" thickBot="1" x14ac:dyDescent="0.3"/>
    <row r="114" spans="7:11" x14ac:dyDescent="0.25">
      <c r="G114" s="259" t="s">
        <v>252</v>
      </c>
      <c r="H114" s="260"/>
      <c r="I114" s="260"/>
      <c r="J114" s="260"/>
      <c r="K114" s="261"/>
    </row>
    <row r="115" spans="7:11" ht="15.75" thickBot="1" x14ac:dyDescent="0.3"/>
    <row r="116" spans="7:11" x14ac:dyDescent="0.25">
      <c r="G116" s="1025" t="s">
        <v>253</v>
      </c>
      <c r="H116" s="1026"/>
      <c r="I116" s="1026"/>
      <c r="J116" s="1026"/>
      <c r="K116" s="1027"/>
    </row>
    <row r="117" spans="7:11" x14ac:dyDescent="0.25">
      <c r="K117" s="206" t="s">
        <v>254</v>
      </c>
    </row>
    <row r="118" spans="7:11" x14ac:dyDescent="0.25">
      <c r="G118" t="s">
        <v>255</v>
      </c>
      <c r="H118">
        <f>I85*0.15</f>
        <v>8.6999999999999994E-2</v>
      </c>
      <c r="I118">
        <f>H118/I85</f>
        <v>0.15</v>
      </c>
      <c r="J118" t="s">
        <v>256</v>
      </c>
      <c r="K118" s="300">
        <f>H118/C36</f>
        <v>1.1976031418498975E-2</v>
      </c>
    </row>
    <row r="119" spans="7:11" x14ac:dyDescent="0.25">
      <c r="G119" t="s">
        <v>257</v>
      </c>
      <c r="H119" s="301">
        <f>H118*I86</f>
        <v>1.8274912904702264E-8</v>
      </c>
      <c r="I119" s="112">
        <f>I84*I118</f>
        <v>414174.34049999999</v>
      </c>
      <c r="J119" t="s">
        <v>258</v>
      </c>
      <c r="K119" s="206"/>
    </row>
    <row r="120" spans="7:11" ht="15.75" thickBot="1" x14ac:dyDescent="0.3">
      <c r="G120" t="s">
        <v>259</v>
      </c>
      <c r="H120" s="22">
        <f>I119*I100</f>
        <v>64350</v>
      </c>
      <c r="K120" s="206"/>
    </row>
    <row r="121" spans="7:11" ht="15.75" thickBot="1" x14ac:dyDescent="0.3">
      <c r="G121" t="s">
        <v>260</v>
      </c>
      <c r="H121" s="302">
        <f>H120/H112</f>
        <v>5393.9141560448043</v>
      </c>
      <c r="I121" s="22">
        <f>H121/B74</f>
        <v>1.5753253960411226</v>
      </c>
      <c r="J121" t="s">
        <v>261</v>
      </c>
      <c r="K121" s="206"/>
    </row>
    <row r="122" spans="7:11" ht="15.75" thickBot="1" x14ac:dyDescent="0.3">
      <c r="G122" t="s">
        <v>262</v>
      </c>
      <c r="I122" s="302">
        <f>H121*H109</f>
        <v>258907.8794901506</v>
      </c>
      <c r="J122" t="s">
        <v>263</v>
      </c>
      <c r="K122" s="206"/>
    </row>
  </sheetData>
  <sheetProtection algorithmName="SHA-512" hashValue="hDtUrk+qyaUXBs9x8dNb41xtWhSJ1ZYziIZ7mJya18LMXf0sE4ip1yd71F6F/8Doxy8S22s/KMqjh31HXKC4tQ==" saltValue="pSsSyAMW7Tu2YUcMWv5e9g==" spinCount="100000" sheet="1" objects="1" scenarios="1"/>
  <mergeCells count="51">
    <mergeCell ref="E2:H2"/>
    <mergeCell ref="J2:M2"/>
    <mergeCell ref="AB9:AB12"/>
    <mergeCell ref="N11:Q12"/>
    <mergeCell ref="U11:V11"/>
    <mergeCell ref="U12:V12"/>
    <mergeCell ref="A52:Q54"/>
    <mergeCell ref="U54:Z54"/>
    <mergeCell ref="U13:V13"/>
    <mergeCell ref="S14:S32"/>
    <mergeCell ref="U14:V14"/>
    <mergeCell ref="U15:V32"/>
    <mergeCell ref="X15:Y15"/>
    <mergeCell ref="X16:Y32"/>
    <mergeCell ref="AA18:AA32"/>
    <mergeCell ref="S33:S35"/>
    <mergeCell ref="U33:V35"/>
    <mergeCell ref="X33:Y35"/>
    <mergeCell ref="AA33:AA35"/>
    <mergeCell ref="A94:E94"/>
    <mergeCell ref="A56:E57"/>
    <mergeCell ref="G56:K57"/>
    <mergeCell ref="M56:Q57"/>
    <mergeCell ref="A59:E59"/>
    <mergeCell ref="G59:K59"/>
    <mergeCell ref="A65:E65"/>
    <mergeCell ref="A72:E72"/>
    <mergeCell ref="I72:K77"/>
    <mergeCell ref="G79:K80"/>
    <mergeCell ref="A87:E87"/>
    <mergeCell ref="G93:K93"/>
    <mergeCell ref="A101:E101"/>
    <mergeCell ref="A103:E103"/>
    <mergeCell ref="G103:K103"/>
    <mergeCell ref="A105:E105"/>
    <mergeCell ref="G116:K116"/>
    <mergeCell ref="AR9:AR12"/>
    <mergeCell ref="AD11:AG12"/>
    <mergeCell ref="AK11:AL11"/>
    <mergeCell ref="AK12:AL12"/>
    <mergeCell ref="AK13:AL13"/>
    <mergeCell ref="AQ18:AQ32"/>
    <mergeCell ref="AI33:AI35"/>
    <mergeCell ref="AK33:AL35"/>
    <mergeCell ref="AN33:AO35"/>
    <mergeCell ref="AQ33:AQ35"/>
    <mergeCell ref="AI14:AI32"/>
    <mergeCell ref="AK14:AL14"/>
    <mergeCell ref="AK15:AL32"/>
    <mergeCell ref="AN15:AO15"/>
    <mergeCell ref="AN16:AO32"/>
  </mergeCells>
  <conditionalFormatting sqref="M79:Q86">
    <cfRule type="dataBar" priority="7">
      <dataBar>
        <cfvo type="min"/>
        <cfvo type="max"/>
        <color rgb="FF638EC6"/>
      </dataBar>
      <extLst>
        <ext xmlns:x14="http://schemas.microsoft.com/office/spreadsheetml/2009/9/main" uri="{B025F937-C7B1-47D3-B67F-A62EFF666E3E}">
          <x14:id>{2F304AE1-4DB1-4854-B61D-CEBF4CD8383D}</x14:id>
        </ext>
      </extLst>
    </cfRule>
  </conditionalFormatting>
  <conditionalFormatting sqref="M89:Q94">
    <cfRule type="dataBar" priority="6">
      <dataBar>
        <cfvo type="min"/>
        <cfvo type="max"/>
        <color rgb="FF638EC6"/>
      </dataBar>
      <extLst>
        <ext xmlns:x14="http://schemas.microsoft.com/office/spreadsheetml/2009/9/main" uri="{B025F937-C7B1-47D3-B67F-A62EFF666E3E}">
          <x14:id>{9BF5278D-8B8C-4273-B06E-8D6A91DAFFF2}</x14:id>
        </ext>
      </extLst>
    </cfRule>
  </conditionalFormatting>
  <conditionalFormatting sqref="N69:Q76">
    <cfRule type="dataBar" priority="5">
      <dataBar>
        <cfvo type="min"/>
        <cfvo type="max"/>
        <color rgb="FF638EC6"/>
      </dataBar>
      <extLst>
        <ext xmlns:x14="http://schemas.microsoft.com/office/spreadsheetml/2009/9/main" uri="{B025F937-C7B1-47D3-B67F-A62EFF666E3E}">
          <x14:id>{4B64A2E5-01A5-4316-88DA-91F155765C80}</x14:id>
        </ext>
      </extLst>
    </cfRule>
  </conditionalFormatting>
  <conditionalFormatting sqref="O82:P84">
    <cfRule type="colorScale" priority="4">
      <colorScale>
        <cfvo type="min"/>
        <cfvo type="percentile" val="50"/>
        <cfvo type="max"/>
        <color rgb="FFF8696B"/>
        <color rgb="FFFCFCFF"/>
        <color rgb="FF63BE7B"/>
      </colorScale>
    </cfRule>
  </conditionalFormatting>
  <conditionalFormatting sqref="O90:P92">
    <cfRule type="colorScale" priority="3">
      <colorScale>
        <cfvo type="min"/>
        <cfvo type="percentile" val="50"/>
        <cfvo type="max"/>
        <color rgb="FFF8696B"/>
        <color rgb="FFFCFCFF"/>
        <color rgb="FF63BE7B"/>
      </colorScale>
    </cfRule>
  </conditionalFormatting>
  <conditionalFormatting sqref="Q82:Q84">
    <cfRule type="colorScale" priority="2">
      <colorScale>
        <cfvo type="min"/>
        <cfvo type="percentile" val="50"/>
        <cfvo type="max"/>
        <color rgb="FFF8696B"/>
        <color rgb="FFFCFCFF"/>
        <color rgb="FF63BE7B"/>
      </colorScale>
    </cfRule>
  </conditionalFormatting>
  <conditionalFormatting sqref="Q90:Q92">
    <cfRule type="colorScale" priority="1">
      <colorScale>
        <cfvo type="min"/>
        <cfvo type="percentile" val="50"/>
        <cfvo type="max"/>
        <color rgb="FFF8696B"/>
        <color rgb="FFFCFCFF"/>
        <color rgb="FF63BE7B"/>
      </colorScale>
    </cfRule>
  </conditionalFormatting>
  <hyperlinks>
    <hyperlink ref="A1" location="HOME!A1" display="HOME" xr:uid="{35CF7F46-E8D5-48C5-A05C-CAC281E90196}"/>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2F304AE1-4DB1-4854-B61D-CEBF4CD8383D}">
            <x14:dataBar minLength="0" maxLength="100" gradient="0">
              <x14:cfvo type="autoMin"/>
              <x14:cfvo type="autoMax"/>
              <x14:negativeFillColor rgb="FFFF0000"/>
              <x14:axisColor rgb="FF000000"/>
            </x14:dataBar>
          </x14:cfRule>
          <xm:sqref>M79:Q86</xm:sqref>
        </x14:conditionalFormatting>
        <x14:conditionalFormatting xmlns:xm="http://schemas.microsoft.com/office/excel/2006/main">
          <x14:cfRule type="dataBar" id="{9BF5278D-8B8C-4273-B06E-8D6A91DAFFF2}">
            <x14:dataBar minLength="0" maxLength="100" gradient="0">
              <x14:cfvo type="autoMin"/>
              <x14:cfvo type="autoMax"/>
              <x14:negativeFillColor rgb="FFFF0000"/>
              <x14:axisColor rgb="FF000000"/>
            </x14:dataBar>
          </x14:cfRule>
          <xm:sqref>M89:Q94</xm:sqref>
        </x14:conditionalFormatting>
        <x14:conditionalFormatting xmlns:xm="http://schemas.microsoft.com/office/excel/2006/main">
          <x14:cfRule type="dataBar" id="{4B64A2E5-01A5-4316-88DA-91F155765C80}">
            <x14:dataBar minLength="0" maxLength="100" gradient="0">
              <x14:cfvo type="autoMin"/>
              <x14:cfvo type="autoMax"/>
              <x14:negativeFillColor rgb="FFFF0000"/>
              <x14:axisColor rgb="FF000000"/>
            </x14:dataBar>
          </x14:cfRule>
          <xm:sqref>N69:Q76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5BF08-EBF3-4A84-9293-2DCEC915F9EF}">
  <sheetPr>
    <tabColor theme="9" tint="0.39997558519241921"/>
  </sheetPr>
  <dimension ref="A1:V125"/>
  <sheetViews>
    <sheetView topLeftCell="A85" zoomScale="80" zoomScaleNormal="80" workbookViewId="0">
      <selection activeCell="AG99" sqref="AG99"/>
    </sheetView>
  </sheetViews>
  <sheetFormatPr defaultRowHeight="15" x14ac:dyDescent="0.25"/>
  <sheetData>
    <row r="1" spans="1:22" ht="18.75" x14ac:dyDescent="0.3">
      <c r="A1" s="409" t="s">
        <v>628</v>
      </c>
    </row>
    <row r="2" spans="1:22" x14ac:dyDescent="0.25">
      <c r="A2" s="166"/>
    </row>
    <row r="3" spans="1:22" x14ac:dyDescent="0.25">
      <c r="A3" s="166"/>
    </row>
    <row r="4" spans="1:22" ht="15.75" thickBot="1" x14ac:dyDescent="0.3"/>
    <row r="5" spans="1:22" ht="15.75" customHeight="1" thickBot="1" x14ac:dyDescent="0.3">
      <c r="A5" s="818" t="s">
        <v>674</v>
      </c>
      <c r="B5" s="819"/>
      <c r="C5" s="819"/>
      <c r="D5" s="819"/>
      <c r="E5" s="819"/>
      <c r="F5" s="819"/>
      <c r="G5" s="819"/>
      <c r="H5" s="819"/>
      <c r="I5" s="819"/>
      <c r="J5" s="819"/>
      <c r="K5" s="819"/>
      <c r="L5" s="819"/>
      <c r="M5" s="819"/>
      <c r="N5" s="819"/>
      <c r="O5" s="819"/>
      <c r="P5" s="819"/>
      <c r="Q5" s="819"/>
      <c r="R5" s="819"/>
      <c r="S5" s="819"/>
      <c r="T5" s="819"/>
      <c r="U5" s="819"/>
      <c r="V5" s="820"/>
    </row>
    <row r="6" spans="1:22" ht="15.75" customHeight="1" thickBot="1" x14ac:dyDescent="0.3">
      <c r="A6" s="649" t="s">
        <v>296</v>
      </c>
      <c r="B6" s="650"/>
      <c r="C6" s="650"/>
      <c r="D6" s="650"/>
      <c r="E6" s="650"/>
      <c r="F6" s="650"/>
      <c r="G6" s="650"/>
      <c r="H6" s="650"/>
      <c r="I6" s="650"/>
      <c r="J6" s="650"/>
      <c r="K6" s="651"/>
      <c r="L6" s="652" t="s">
        <v>422</v>
      </c>
      <c r="M6" s="653"/>
      <c r="N6" s="653"/>
      <c r="O6" s="653"/>
      <c r="P6" s="653"/>
      <c r="Q6" s="653"/>
      <c r="R6" s="653"/>
      <c r="S6" s="653"/>
      <c r="T6" s="653"/>
      <c r="U6" s="653"/>
      <c r="V6" s="654"/>
    </row>
    <row r="7" spans="1:22" ht="15.75" customHeight="1" thickBot="1" x14ac:dyDescent="0.3">
      <c r="A7" s="649" t="s">
        <v>297</v>
      </c>
      <c r="B7" s="650"/>
      <c r="C7" s="650"/>
      <c r="D7" s="650"/>
      <c r="E7" s="650"/>
      <c r="F7" s="650"/>
      <c r="G7" s="650"/>
      <c r="H7" s="650"/>
      <c r="I7" s="650"/>
      <c r="J7" s="650"/>
      <c r="K7" s="651"/>
      <c r="L7" s="652" t="s">
        <v>423</v>
      </c>
      <c r="M7" s="653"/>
      <c r="N7" s="653"/>
      <c r="O7" s="653"/>
      <c r="P7" s="653"/>
      <c r="Q7" s="653"/>
      <c r="R7" s="653"/>
      <c r="S7" s="653"/>
      <c r="T7" s="653"/>
      <c r="U7" s="653"/>
      <c r="V7" s="654"/>
    </row>
    <row r="8" spans="1:22" ht="15.75" customHeight="1" thickBot="1" x14ac:dyDescent="0.3">
      <c r="A8" s="649" t="s">
        <v>298</v>
      </c>
      <c r="B8" s="650"/>
      <c r="C8" s="650"/>
      <c r="D8" s="650"/>
      <c r="E8" s="650"/>
      <c r="F8" s="650"/>
      <c r="G8" s="650"/>
      <c r="H8" s="650"/>
      <c r="I8" s="650"/>
      <c r="J8" s="650"/>
      <c r="K8" s="651"/>
      <c r="L8" s="652" t="s">
        <v>424</v>
      </c>
      <c r="M8" s="653"/>
      <c r="N8" s="653"/>
      <c r="O8" s="653"/>
      <c r="P8" s="653"/>
      <c r="Q8" s="653"/>
      <c r="R8" s="653"/>
      <c r="S8" s="653"/>
      <c r="T8" s="653"/>
      <c r="U8" s="653"/>
      <c r="V8" s="654"/>
    </row>
    <row r="9" spans="1:22" ht="15.75" customHeight="1" thickBot="1" x14ac:dyDescent="0.3">
      <c r="A9" s="655" t="s">
        <v>425</v>
      </c>
      <c r="B9" s="656"/>
      <c r="C9" s="656"/>
      <c r="D9" s="656"/>
      <c r="E9" s="656"/>
      <c r="F9" s="656"/>
      <c r="G9" s="656"/>
      <c r="H9" s="656"/>
      <c r="I9" s="656"/>
      <c r="J9" s="656"/>
      <c r="K9" s="656"/>
      <c r="L9" s="656"/>
      <c r="M9" s="656"/>
      <c r="N9" s="656"/>
      <c r="O9" s="656"/>
      <c r="P9" s="656"/>
      <c r="Q9" s="656"/>
      <c r="R9" s="656"/>
      <c r="S9" s="656"/>
      <c r="T9" s="656"/>
      <c r="U9" s="656"/>
      <c r="V9" s="684"/>
    </row>
    <row r="10" spans="1:22" ht="15.75" thickBot="1" x14ac:dyDescent="0.3">
      <c r="A10" s="649"/>
      <c r="B10" s="650"/>
      <c r="C10" s="650"/>
      <c r="D10" s="650"/>
      <c r="E10" s="650"/>
      <c r="F10" s="650"/>
      <c r="G10" s="650"/>
      <c r="H10" s="650"/>
      <c r="I10" s="650"/>
      <c r="J10" s="650"/>
      <c r="K10" s="651"/>
      <c r="L10" s="652" t="s">
        <v>426</v>
      </c>
      <c r="M10" s="653"/>
      <c r="N10" s="653"/>
      <c r="O10" s="653"/>
      <c r="P10" s="653"/>
      <c r="Q10" s="653"/>
      <c r="R10" s="653"/>
      <c r="S10" s="653"/>
      <c r="T10" s="653"/>
      <c r="U10" s="653"/>
      <c r="V10" s="654"/>
    </row>
    <row r="11" spans="1:22" ht="15.75" thickBot="1" x14ac:dyDescent="0.3">
      <c r="A11" s="649" t="s">
        <v>299</v>
      </c>
      <c r="B11" s="650"/>
      <c r="C11" s="650"/>
      <c r="D11" s="650"/>
      <c r="E11" s="650"/>
      <c r="F11" s="650"/>
      <c r="G11" s="650"/>
      <c r="H11" s="650"/>
      <c r="I11" s="650"/>
      <c r="J11" s="650"/>
      <c r="K11" s="651"/>
      <c r="L11" s="652" t="s">
        <v>427</v>
      </c>
      <c r="M11" s="653"/>
      <c r="N11" s="653"/>
      <c r="O11" s="653"/>
      <c r="P11" s="653"/>
      <c r="Q11" s="653"/>
      <c r="R11" s="653"/>
      <c r="S11" s="653"/>
      <c r="T11" s="653"/>
      <c r="U11" s="653"/>
      <c r="V11" s="654"/>
    </row>
    <row r="12" spans="1:22" ht="15.75" thickBot="1" x14ac:dyDescent="0.3">
      <c r="A12" s="655" t="s">
        <v>428</v>
      </c>
      <c r="B12" s="656"/>
      <c r="C12" s="656"/>
      <c r="D12" s="656"/>
      <c r="E12" s="656"/>
      <c r="F12" s="656"/>
      <c r="G12" s="656"/>
      <c r="H12" s="656"/>
      <c r="I12" s="656"/>
      <c r="J12" s="656"/>
      <c r="K12" s="656"/>
      <c r="L12" s="656"/>
      <c r="M12" s="656"/>
      <c r="N12" s="656"/>
      <c r="O12" s="656"/>
      <c r="P12" s="656"/>
      <c r="Q12" s="656"/>
      <c r="R12" s="656"/>
      <c r="S12" s="656"/>
      <c r="T12" s="656"/>
      <c r="U12" s="656"/>
      <c r="V12" s="684"/>
    </row>
    <row r="13" spans="1:22" ht="15.75" thickBot="1" x14ac:dyDescent="0.3">
      <c r="A13" s="649" t="s">
        <v>300</v>
      </c>
      <c r="B13" s="650"/>
      <c r="C13" s="650"/>
      <c r="D13" s="650"/>
      <c r="E13" s="650"/>
      <c r="F13" s="650"/>
      <c r="G13" s="650"/>
      <c r="H13" s="650"/>
      <c r="I13" s="650"/>
      <c r="J13" s="650"/>
      <c r="K13" s="651"/>
      <c r="L13" s="652" t="s">
        <v>429</v>
      </c>
      <c r="M13" s="653"/>
      <c r="N13" s="653"/>
      <c r="O13" s="653"/>
      <c r="P13" s="653"/>
      <c r="Q13" s="653"/>
      <c r="R13" s="653"/>
      <c r="S13" s="653"/>
      <c r="T13" s="653"/>
      <c r="U13" s="653"/>
      <c r="V13" s="654"/>
    </row>
    <row r="14" spans="1:22" ht="15.75" thickBot="1" x14ac:dyDescent="0.3">
      <c r="A14" s="649" t="s">
        <v>301</v>
      </c>
      <c r="B14" s="650"/>
      <c r="C14" s="650"/>
      <c r="D14" s="650"/>
      <c r="E14" s="650"/>
      <c r="F14" s="650"/>
      <c r="G14" s="650"/>
      <c r="H14" s="650"/>
      <c r="I14" s="650"/>
      <c r="J14" s="650"/>
      <c r="K14" s="651"/>
      <c r="L14" s="652" t="s">
        <v>430</v>
      </c>
      <c r="M14" s="653"/>
      <c r="N14" s="653"/>
      <c r="O14" s="653"/>
      <c r="P14" s="653"/>
      <c r="Q14" s="653"/>
      <c r="R14" s="653"/>
      <c r="S14" s="653"/>
      <c r="T14" s="653"/>
      <c r="U14" s="653"/>
      <c r="V14" s="654"/>
    </row>
    <row r="15" spans="1:22" ht="20.25" thickBot="1" x14ac:dyDescent="0.3">
      <c r="A15" s="815" t="s">
        <v>707</v>
      </c>
      <c r="B15" s="816"/>
      <c r="C15" s="816"/>
      <c r="D15" s="816"/>
      <c r="E15" s="816"/>
      <c r="F15" s="816"/>
      <c r="G15" s="816"/>
      <c r="H15" s="816"/>
      <c r="I15" s="816"/>
      <c r="J15" s="816"/>
      <c r="K15" s="816"/>
      <c r="L15" s="816"/>
      <c r="M15" s="816"/>
      <c r="N15" s="816"/>
      <c r="O15" s="816"/>
      <c r="P15" s="816"/>
      <c r="Q15" s="816"/>
      <c r="R15" s="816"/>
      <c r="S15" s="816"/>
      <c r="T15" s="816"/>
      <c r="U15" s="816"/>
      <c r="V15" s="817"/>
    </row>
    <row r="16" spans="1:22" ht="15.75" thickBot="1" x14ac:dyDescent="0.3">
      <c r="A16" s="652" t="s">
        <v>302</v>
      </c>
      <c r="B16" s="653"/>
      <c r="C16" s="653"/>
      <c r="D16" s="653"/>
      <c r="E16" s="653"/>
      <c r="F16" s="653"/>
      <c r="G16" s="653"/>
      <c r="H16" s="653"/>
      <c r="I16" s="653"/>
      <c r="J16" s="653"/>
      <c r="K16" s="654"/>
      <c r="L16" s="652"/>
      <c r="M16" s="653"/>
      <c r="N16" s="653"/>
      <c r="O16" s="653"/>
      <c r="P16" s="653"/>
      <c r="Q16" s="653"/>
      <c r="R16" s="653"/>
      <c r="S16" s="653"/>
      <c r="T16" s="653"/>
      <c r="U16" s="653"/>
      <c r="V16" s="654"/>
    </row>
    <row r="17" spans="1:22" ht="20.25" thickBot="1" x14ac:dyDescent="0.3">
      <c r="A17" s="815" t="s">
        <v>431</v>
      </c>
      <c r="B17" s="816"/>
      <c r="C17" s="816"/>
      <c r="D17" s="816"/>
      <c r="E17" s="816"/>
      <c r="F17" s="816"/>
      <c r="G17" s="816"/>
      <c r="H17" s="816"/>
      <c r="I17" s="816"/>
      <c r="J17" s="816"/>
      <c r="K17" s="816"/>
      <c r="L17" s="816"/>
      <c r="M17" s="816"/>
      <c r="N17" s="816"/>
      <c r="O17" s="816"/>
      <c r="P17" s="816"/>
      <c r="Q17" s="816"/>
      <c r="R17" s="816"/>
      <c r="S17" s="816"/>
      <c r="T17" s="816"/>
      <c r="U17" s="816"/>
      <c r="V17" s="817"/>
    </row>
    <row r="18" spans="1:22" ht="15.75" thickBot="1" x14ac:dyDescent="0.3">
      <c r="A18" s="655" t="s">
        <v>303</v>
      </c>
      <c r="B18" s="656"/>
      <c r="C18" s="656"/>
      <c r="D18" s="656"/>
      <c r="E18" s="656"/>
      <c r="F18" s="656"/>
      <c r="G18" s="656"/>
      <c r="H18" s="656"/>
      <c r="I18" s="656"/>
      <c r="J18" s="656"/>
      <c r="K18" s="656"/>
      <c r="L18" s="656"/>
      <c r="M18" s="656"/>
      <c r="N18" s="656"/>
      <c r="O18" s="656"/>
      <c r="P18" s="656"/>
      <c r="Q18" s="656"/>
      <c r="R18" s="656"/>
      <c r="S18" s="656"/>
      <c r="T18" s="656"/>
      <c r="U18" s="656"/>
      <c r="V18" s="684"/>
    </row>
    <row r="19" spans="1:22" ht="15.75" thickBot="1" x14ac:dyDescent="0.3">
      <c r="A19" s="649" t="s">
        <v>304</v>
      </c>
      <c r="B19" s="650"/>
      <c r="C19" s="650"/>
      <c r="D19" s="650"/>
      <c r="E19" s="650"/>
      <c r="F19" s="650"/>
      <c r="G19" s="650"/>
      <c r="H19" s="650"/>
      <c r="I19" s="650"/>
      <c r="J19" s="650"/>
      <c r="K19" s="651"/>
      <c r="L19" s="652"/>
      <c r="M19" s="653"/>
      <c r="N19" s="653"/>
      <c r="O19" s="653"/>
      <c r="P19" s="653"/>
      <c r="Q19" s="653"/>
      <c r="R19" s="653"/>
      <c r="S19" s="653"/>
      <c r="T19" s="653"/>
      <c r="U19" s="653"/>
      <c r="V19" s="654"/>
    </row>
    <row r="20" spans="1:22" ht="15.75" thickBot="1" x14ac:dyDescent="0.3">
      <c r="A20" s="655" t="s">
        <v>305</v>
      </c>
      <c r="B20" s="656"/>
      <c r="C20" s="656"/>
      <c r="D20" s="656"/>
      <c r="E20" s="656"/>
      <c r="F20" s="656"/>
      <c r="G20" s="656"/>
      <c r="H20" s="656"/>
      <c r="I20" s="656"/>
      <c r="J20" s="656"/>
      <c r="K20" s="656"/>
      <c r="L20" s="656"/>
      <c r="M20" s="656"/>
      <c r="N20" s="656"/>
      <c r="O20" s="656"/>
      <c r="P20" s="656"/>
      <c r="Q20" s="656"/>
      <c r="R20" s="656"/>
      <c r="S20" s="656"/>
      <c r="T20" s="656"/>
      <c r="U20" s="656"/>
      <c r="V20" s="684"/>
    </row>
    <row r="21" spans="1:22" ht="15.75" thickBot="1" x14ac:dyDescent="0.3">
      <c r="A21" s="649" t="s">
        <v>306</v>
      </c>
      <c r="B21" s="650"/>
      <c r="C21" s="650"/>
      <c r="D21" s="650"/>
      <c r="E21" s="650"/>
      <c r="F21" s="650"/>
      <c r="G21" s="650"/>
      <c r="H21" s="650"/>
      <c r="I21" s="650"/>
      <c r="J21" s="650"/>
      <c r="K21" s="651"/>
      <c r="L21" s="652"/>
      <c r="M21" s="653"/>
      <c r="N21" s="653"/>
      <c r="O21" s="653"/>
      <c r="P21" s="653"/>
      <c r="Q21" s="653"/>
      <c r="R21" s="653"/>
      <c r="S21" s="653"/>
      <c r="T21" s="653"/>
      <c r="U21" s="653"/>
      <c r="V21" s="654"/>
    </row>
    <row r="22" spans="1:22" ht="15.75" customHeight="1" thickBot="1" x14ac:dyDescent="0.3">
      <c r="A22" s="649" t="s">
        <v>307</v>
      </c>
      <c r="B22" s="650"/>
      <c r="C22" s="650"/>
      <c r="D22" s="650"/>
      <c r="E22" s="650"/>
      <c r="F22" s="650"/>
      <c r="G22" s="650"/>
      <c r="H22" s="650"/>
      <c r="I22" s="650"/>
      <c r="J22" s="650"/>
      <c r="K22" s="651"/>
      <c r="L22" s="652"/>
      <c r="M22" s="653"/>
      <c r="N22" s="653"/>
      <c r="O22" s="653"/>
      <c r="P22" s="653"/>
      <c r="Q22" s="653"/>
      <c r="R22" s="653"/>
      <c r="S22" s="653"/>
      <c r="T22" s="653"/>
      <c r="U22" s="653"/>
      <c r="V22" s="654"/>
    </row>
    <row r="23" spans="1:22" ht="15.75" thickBot="1" x14ac:dyDescent="0.3">
      <c r="A23" s="649" t="s">
        <v>308</v>
      </c>
      <c r="B23" s="650"/>
      <c r="C23" s="650"/>
      <c r="D23" s="650"/>
      <c r="E23" s="650"/>
      <c r="F23" s="650"/>
      <c r="G23" s="650"/>
      <c r="H23" s="650"/>
      <c r="I23" s="650"/>
      <c r="J23" s="650"/>
      <c r="K23" s="651"/>
      <c r="L23" s="652"/>
      <c r="M23" s="653"/>
      <c r="N23" s="653"/>
      <c r="O23" s="653"/>
      <c r="P23" s="653"/>
      <c r="Q23" s="653"/>
      <c r="R23" s="653"/>
      <c r="S23" s="653"/>
      <c r="T23" s="653"/>
      <c r="U23" s="653"/>
      <c r="V23" s="654"/>
    </row>
    <row r="24" spans="1:22" ht="15.75" thickBot="1" x14ac:dyDescent="0.3">
      <c r="A24" s="655" t="s">
        <v>708</v>
      </c>
      <c r="B24" s="656"/>
      <c r="C24" s="656"/>
      <c r="D24" s="656"/>
      <c r="E24" s="656"/>
      <c r="F24" s="656"/>
      <c r="G24" s="656"/>
      <c r="H24" s="656"/>
      <c r="I24" s="656"/>
      <c r="J24" s="656"/>
      <c r="K24" s="656"/>
      <c r="L24" s="656"/>
      <c r="M24" s="656"/>
      <c r="N24" s="656"/>
      <c r="O24" s="656"/>
      <c r="P24" s="656"/>
      <c r="Q24" s="656"/>
      <c r="R24" s="656"/>
      <c r="S24" s="656"/>
      <c r="T24" s="656"/>
      <c r="U24" s="656"/>
      <c r="V24" s="684"/>
    </row>
    <row r="25" spans="1:22" ht="34.5" thickBot="1" x14ac:dyDescent="0.3">
      <c r="A25" s="339" t="s">
        <v>710</v>
      </c>
      <c r="B25" s="810"/>
      <c r="C25" s="811"/>
      <c r="D25" s="798" t="s">
        <v>711</v>
      </c>
      <c r="E25" s="799"/>
      <c r="F25" s="800"/>
      <c r="G25" s="810"/>
      <c r="H25" s="811"/>
      <c r="I25" s="801" t="s">
        <v>712</v>
      </c>
      <c r="J25" s="802"/>
      <c r="K25" s="802"/>
      <c r="L25" s="803"/>
      <c r="M25" s="340"/>
      <c r="N25" s="804" t="s">
        <v>713</v>
      </c>
      <c r="O25" s="805"/>
      <c r="P25" s="805"/>
      <c r="Q25" s="806"/>
      <c r="R25" s="340"/>
      <c r="S25" s="812" t="s">
        <v>714</v>
      </c>
      <c r="T25" s="813"/>
      <c r="U25" s="814"/>
      <c r="V25" s="340"/>
    </row>
    <row r="26" spans="1:22" ht="15.75" thickBot="1" x14ac:dyDescent="0.3">
      <c r="A26" s="655" t="s">
        <v>709</v>
      </c>
      <c r="B26" s="656"/>
      <c r="C26" s="656"/>
      <c r="D26" s="656"/>
      <c r="E26" s="656"/>
      <c r="F26" s="656"/>
      <c r="G26" s="656"/>
      <c r="H26" s="656"/>
      <c r="I26" s="656"/>
      <c r="J26" s="656"/>
      <c r="K26" s="656"/>
      <c r="L26" s="656"/>
      <c r="M26" s="656"/>
      <c r="N26" s="656"/>
      <c r="O26" s="656"/>
      <c r="P26" s="656"/>
      <c r="Q26" s="656"/>
      <c r="R26" s="656"/>
      <c r="S26" s="656"/>
      <c r="T26" s="656"/>
      <c r="U26" s="656"/>
      <c r="V26" s="684"/>
    </row>
    <row r="27" spans="1:22" ht="57" thickBot="1" x14ac:dyDescent="0.3">
      <c r="A27" s="339" t="s">
        <v>715</v>
      </c>
      <c r="B27" s="652"/>
      <c r="C27" s="654"/>
      <c r="D27" s="798" t="s">
        <v>717</v>
      </c>
      <c r="E27" s="799"/>
      <c r="F27" s="800"/>
      <c r="G27" s="652"/>
      <c r="H27" s="654"/>
      <c r="I27" s="801" t="s">
        <v>717</v>
      </c>
      <c r="J27" s="802"/>
      <c r="K27" s="802"/>
      <c r="L27" s="803"/>
      <c r="M27" s="351"/>
      <c r="N27" s="804" t="s">
        <v>717</v>
      </c>
      <c r="O27" s="805"/>
      <c r="P27" s="805"/>
      <c r="Q27" s="806"/>
      <c r="R27" s="351"/>
      <c r="S27" s="793"/>
      <c r="T27" s="794"/>
      <c r="U27" s="795"/>
      <c r="V27" s="796"/>
    </row>
    <row r="28" spans="1:22" ht="23.25" thickBot="1" x14ac:dyDescent="0.3">
      <c r="A28" s="339" t="s">
        <v>716</v>
      </c>
      <c r="B28" s="652"/>
      <c r="C28" s="654"/>
      <c r="D28" s="798" t="s">
        <v>716</v>
      </c>
      <c r="E28" s="799"/>
      <c r="F28" s="800"/>
      <c r="G28" s="652"/>
      <c r="H28" s="654"/>
      <c r="I28" s="801" t="s">
        <v>718</v>
      </c>
      <c r="J28" s="802"/>
      <c r="K28" s="802"/>
      <c r="L28" s="803"/>
      <c r="M28" s="351"/>
      <c r="N28" s="804" t="s">
        <v>718</v>
      </c>
      <c r="O28" s="805"/>
      <c r="P28" s="805"/>
      <c r="Q28" s="806"/>
      <c r="R28" s="351"/>
      <c r="S28" s="807" t="s">
        <v>309</v>
      </c>
      <c r="T28" s="808"/>
      <c r="U28" s="809"/>
      <c r="V28" s="797"/>
    </row>
    <row r="29" spans="1:22" ht="15.75" thickBot="1" x14ac:dyDescent="0.3">
      <c r="A29" s="655" t="s">
        <v>719</v>
      </c>
      <c r="B29" s="656"/>
      <c r="C29" s="656"/>
      <c r="D29" s="656"/>
      <c r="E29" s="656"/>
      <c r="F29" s="656"/>
      <c r="G29" s="656"/>
      <c r="H29" s="656"/>
      <c r="I29" s="656"/>
      <c r="J29" s="656"/>
      <c r="K29" s="656"/>
      <c r="L29" s="656"/>
      <c r="M29" s="656"/>
      <c r="N29" s="656"/>
      <c r="O29" s="656"/>
      <c r="P29" s="656"/>
      <c r="Q29" s="656"/>
      <c r="R29" s="656"/>
      <c r="S29" s="656"/>
      <c r="T29" s="656"/>
      <c r="U29" s="656"/>
      <c r="V29" s="684"/>
    </row>
    <row r="30" spans="1:22" ht="15.75" thickBot="1" x14ac:dyDescent="0.3">
      <c r="A30" s="649" t="s">
        <v>723</v>
      </c>
      <c r="B30" s="650"/>
      <c r="C30" s="650"/>
      <c r="D30" s="650"/>
      <c r="E30" s="651"/>
      <c r="F30" s="649"/>
      <c r="G30" s="650"/>
      <c r="H30" s="650"/>
      <c r="I30" s="650"/>
      <c r="J30" s="650"/>
      <c r="K30" s="651"/>
      <c r="L30" s="649" t="s">
        <v>721</v>
      </c>
      <c r="M30" s="650"/>
      <c r="N30" s="650"/>
      <c r="O30" s="650"/>
      <c r="P30" s="651"/>
      <c r="Q30" s="652"/>
      <c r="R30" s="653"/>
      <c r="S30" s="653"/>
      <c r="T30" s="653"/>
      <c r="U30" s="653"/>
      <c r="V30" s="654"/>
    </row>
    <row r="31" spans="1:22" ht="15.75" thickBot="1" x14ac:dyDescent="0.3">
      <c r="A31" s="649" t="s">
        <v>722</v>
      </c>
      <c r="B31" s="650"/>
      <c r="C31" s="650"/>
      <c r="D31" s="650"/>
      <c r="E31" s="651"/>
      <c r="F31" s="649"/>
      <c r="G31" s="650"/>
      <c r="H31" s="650"/>
      <c r="I31" s="650"/>
      <c r="J31" s="650"/>
      <c r="K31" s="651"/>
      <c r="L31" s="649" t="s">
        <v>720</v>
      </c>
      <c r="M31" s="650"/>
      <c r="N31" s="650"/>
      <c r="O31" s="650"/>
      <c r="P31" s="651"/>
      <c r="Q31" s="652"/>
      <c r="R31" s="653"/>
      <c r="S31" s="653"/>
      <c r="T31" s="653"/>
      <c r="U31" s="653"/>
      <c r="V31" s="654"/>
    </row>
    <row r="32" spans="1:22" ht="15.75" thickBot="1" x14ac:dyDescent="0.3">
      <c r="A32" s="649" t="s">
        <v>725</v>
      </c>
      <c r="B32" s="650"/>
      <c r="C32" s="650"/>
      <c r="D32" s="650"/>
      <c r="E32" s="651"/>
      <c r="F32" s="649"/>
      <c r="G32" s="650"/>
      <c r="H32" s="650"/>
      <c r="I32" s="650"/>
      <c r="J32" s="650"/>
      <c r="K32" s="651"/>
      <c r="L32" s="649" t="s">
        <v>724</v>
      </c>
      <c r="M32" s="650"/>
      <c r="N32" s="650"/>
      <c r="O32" s="650"/>
      <c r="P32" s="651"/>
      <c r="Q32" s="652"/>
      <c r="R32" s="653"/>
      <c r="S32" s="653"/>
      <c r="T32" s="653"/>
      <c r="U32" s="653"/>
      <c r="V32" s="654"/>
    </row>
    <row r="33" spans="1:22" ht="15.75" customHeight="1" thickBot="1" x14ac:dyDescent="0.3">
      <c r="A33" s="655" t="s">
        <v>726</v>
      </c>
      <c r="B33" s="656"/>
      <c r="C33" s="656"/>
      <c r="D33" s="656"/>
      <c r="E33" s="656"/>
      <c r="F33" s="656"/>
      <c r="G33" s="656"/>
      <c r="H33" s="656"/>
      <c r="I33" s="656"/>
      <c r="J33" s="656"/>
      <c r="K33" s="656"/>
      <c r="L33" s="656"/>
      <c r="M33" s="656"/>
      <c r="N33" s="656"/>
      <c r="O33" s="656"/>
      <c r="P33" s="656"/>
      <c r="Q33" s="656"/>
      <c r="R33" s="656"/>
      <c r="S33" s="656"/>
      <c r="T33" s="656"/>
      <c r="U33" s="656"/>
      <c r="V33" s="684"/>
    </row>
    <row r="34" spans="1:22" ht="15.75" thickBot="1" x14ac:dyDescent="0.3">
      <c r="A34" s="649" t="s">
        <v>310</v>
      </c>
      <c r="B34" s="650"/>
      <c r="C34" s="650"/>
      <c r="D34" s="650"/>
      <c r="E34" s="650"/>
      <c r="F34" s="650"/>
      <c r="G34" s="650"/>
      <c r="H34" s="650"/>
      <c r="I34" s="650"/>
      <c r="J34" s="650"/>
      <c r="K34" s="651"/>
      <c r="L34" s="652"/>
      <c r="M34" s="653"/>
      <c r="N34" s="653"/>
      <c r="O34" s="653"/>
      <c r="P34" s="653"/>
      <c r="Q34" s="653"/>
      <c r="R34" s="653"/>
      <c r="S34" s="653"/>
      <c r="T34" s="653"/>
      <c r="U34" s="653"/>
      <c r="V34" s="654"/>
    </row>
    <row r="35" spans="1:22" ht="15.75" customHeight="1" thickBot="1" x14ac:dyDescent="0.3">
      <c r="A35" s="685" t="s">
        <v>727</v>
      </c>
      <c r="B35" s="686"/>
      <c r="C35" s="686"/>
      <c r="D35" s="686"/>
      <c r="E35" s="686"/>
      <c r="F35" s="686"/>
      <c r="G35" s="686"/>
      <c r="H35" s="686"/>
      <c r="I35" s="686"/>
      <c r="J35" s="686"/>
      <c r="K35" s="686"/>
      <c r="L35" s="686"/>
      <c r="M35" s="686"/>
      <c r="N35" s="686"/>
      <c r="O35" s="686"/>
      <c r="P35" s="686"/>
      <c r="Q35" s="686"/>
      <c r="R35" s="686"/>
      <c r="S35" s="686"/>
      <c r="T35" s="686"/>
      <c r="U35" s="686"/>
      <c r="V35" s="687"/>
    </row>
    <row r="36" spans="1:22" ht="15.75" thickBot="1" x14ac:dyDescent="0.3">
      <c r="A36" s="655" t="s">
        <v>728</v>
      </c>
      <c r="B36" s="656"/>
      <c r="C36" s="656"/>
      <c r="D36" s="656"/>
      <c r="E36" s="656"/>
      <c r="F36" s="656"/>
      <c r="G36" s="656"/>
      <c r="H36" s="656"/>
      <c r="I36" s="656"/>
      <c r="J36" s="656"/>
      <c r="K36" s="656"/>
      <c r="L36" s="656"/>
      <c r="M36" s="656"/>
      <c r="N36" s="656"/>
      <c r="O36" s="656"/>
      <c r="P36" s="656"/>
      <c r="Q36" s="656"/>
      <c r="R36" s="656"/>
      <c r="S36" s="656"/>
      <c r="T36" s="656"/>
      <c r="U36" s="656"/>
      <c r="V36" s="684"/>
    </row>
    <row r="37" spans="1:22" ht="15.75" thickBot="1" x14ac:dyDescent="0.3">
      <c r="A37" s="649" t="s">
        <v>730</v>
      </c>
      <c r="B37" s="650"/>
      <c r="C37" s="650"/>
      <c r="D37" s="650"/>
      <c r="E37" s="650"/>
      <c r="F37" s="650"/>
      <c r="G37" s="650"/>
      <c r="H37" s="650"/>
      <c r="I37" s="650"/>
      <c r="J37" s="650"/>
      <c r="K37" s="651"/>
      <c r="L37" s="787" t="s">
        <v>432</v>
      </c>
      <c r="M37" s="788"/>
      <c r="N37" s="788"/>
      <c r="O37" s="788"/>
      <c r="P37" s="788"/>
      <c r="Q37" s="788"/>
      <c r="R37" s="788"/>
      <c r="S37" s="788"/>
      <c r="T37" s="788"/>
      <c r="U37" s="788"/>
      <c r="V37" s="789"/>
    </row>
    <row r="38" spans="1:22" ht="15.75" thickBot="1" x14ac:dyDescent="0.3">
      <c r="A38" s="716"/>
      <c r="B38" s="717"/>
      <c r="C38" s="717"/>
      <c r="D38" s="717"/>
      <c r="E38" s="717"/>
      <c r="F38" s="717"/>
      <c r="G38" s="717"/>
      <c r="H38" s="717"/>
      <c r="I38" s="717"/>
      <c r="J38" s="717"/>
      <c r="K38" s="790"/>
      <c r="L38" s="791"/>
      <c r="M38" s="791"/>
      <c r="N38" s="791"/>
      <c r="O38" s="791"/>
      <c r="P38" s="791"/>
      <c r="Q38" s="791"/>
      <c r="R38" s="791"/>
      <c r="S38" s="791"/>
      <c r="T38" s="791"/>
      <c r="U38" s="791"/>
      <c r="V38" s="792"/>
    </row>
    <row r="39" spans="1:22" ht="15.75" thickBot="1" x14ac:dyDescent="0.3">
      <c r="A39" s="655" t="s">
        <v>311</v>
      </c>
      <c r="B39" s="656"/>
      <c r="C39" s="656"/>
      <c r="D39" s="656"/>
      <c r="E39" s="656"/>
      <c r="F39" s="656"/>
      <c r="G39" s="656"/>
      <c r="H39" s="656"/>
      <c r="I39" s="656"/>
      <c r="J39" s="656"/>
      <c r="K39" s="656"/>
      <c r="L39" s="656"/>
      <c r="M39" s="656"/>
      <c r="N39" s="656"/>
      <c r="O39" s="656"/>
      <c r="P39" s="656"/>
      <c r="Q39" s="656"/>
      <c r="R39" s="656"/>
      <c r="S39" s="656"/>
      <c r="T39" s="656"/>
      <c r="U39" s="656"/>
      <c r="V39" s="684"/>
    </row>
    <row r="40" spans="1:22" ht="15.75" thickBot="1" x14ac:dyDescent="0.3">
      <c r="A40" s="348"/>
      <c r="B40" s="349"/>
      <c r="C40" s="349"/>
      <c r="D40" s="349"/>
      <c r="E40" s="349"/>
      <c r="F40" s="349"/>
      <c r="G40" s="349"/>
      <c r="H40" s="349"/>
      <c r="I40" s="349"/>
      <c r="J40" s="349"/>
      <c r="K40" s="349"/>
      <c r="L40" s="785" t="s">
        <v>433</v>
      </c>
      <c r="M40" s="785"/>
      <c r="N40" s="785"/>
      <c r="O40" s="785"/>
      <c r="P40" s="785"/>
      <c r="Q40" s="785"/>
      <c r="R40" s="785"/>
      <c r="S40" s="785"/>
      <c r="T40" s="785"/>
      <c r="U40" s="785"/>
      <c r="V40" s="786"/>
    </row>
    <row r="41" spans="1:22" ht="30" customHeight="1" thickBot="1" x14ac:dyDescent="0.3">
      <c r="A41" s="649" t="s">
        <v>729</v>
      </c>
      <c r="B41" s="650"/>
      <c r="C41" s="650"/>
      <c r="D41" s="650"/>
      <c r="E41" s="651"/>
      <c r="F41" s="649"/>
      <c r="G41" s="650"/>
      <c r="H41" s="650"/>
      <c r="I41" s="650"/>
      <c r="J41" s="650"/>
      <c r="K41" s="651"/>
      <c r="L41" s="649" t="s">
        <v>732</v>
      </c>
      <c r="M41" s="650"/>
      <c r="N41" s="650"/>
      <c r="O41" s="650"/>
      <c r="P41" s="651"/>
      <c r="Q41" s="652"/>
      <c r="R41" s="653"/>
      <c r="S41" s="653"/>
      <c r="T41" s="653"/>
      <c r="U41" s="653"/>
      <c r="V41" s="654"/>
    </row>
    <row r="42" spans="1:22" ht="15.75" thickBot="1" x14ac:dyDescent="0.3">
      <c r="A42" s="655" t="s">
        <v>312</v>
      </c>
      <c r="B42" s="656"/>
      <c r="C42" s="656"/>
      <c r="D42" s="656"/>
      <c r="E42" s="656"/>
      <c r="F42" s="656"/>
      <c r="G42" s="656"/>
      <c r="H42" s="656"/>
      <c r="I42" s="656"/>
      <c r="J42" s="656"/>
      <c r="K42" s="656"/>
      <c r="L42" s="656"/>
      <c r="M42" s="656"/>
      <c r="N42" s="656"/>
      <c r="O42" s="656"/>
      <c r="P42" s="656"/>
      <c r="Q42" s="656"/>
      <c r="R42" s="656"/>
      <c r="S42" s="656"/>
      <c r="T42" s="656"/>
      <c r="U42" s="656"/>
      <c r="V42" s="684"/>
    </row>
    <row r="43" spans="1:22" ht="15.75" thickBot="1" x14ac:dyDescent="0.3">
      <c r="A43" s="348"/>
      <c r="B43" s="349"/>
      <c r="C43" s="349"/>
      <c r="D43" s="349"/>
      <c r="E43" s="349"/>
      <c r="F43" s="349"/>
      <c r="G43" s="349"/>
      <c r="H43" s="349"/>
      <c r="I43" s="349"/>
      <c r="J43" s="349"/>
      <c r="K43" s="349"/>
      <c r="L43" s="784" t="s">
        <v>433</v>
      </c>
      <c r="M43" s="785"/>
      <c r="N43" s="785"/>
      <c r="O43" s="785"/>
      <c r="P43" s="785"/>
      <c r="Q43" s="785"/>
      <c r="R43" s="785"/>
      <c r="S43" s="785"/>
      <c r="T43" s="785"/>
      <c r="U43" s="785"/>
      <c r="V43" s="786"/>
    </row>
    <row r="44" spans="1:22" ht="15.75" thickBot="1" x14ac:dyDescent="0.3">
      <c r="A44" s="649" t="s">
        <v>731</v>
      </c>
      <c r="B44" s="650"/>
      <c r="C44" s="650"/>
      <c r="D44" s="650"/>
      <c r="E44" s="650"/>
      <c r="F44" s="650"/>
      <c r="G44" s="650"/>
      <c r="H44" s="650"/>
      <c r="I44" s="650"/>
      <c r="J44" s="650"/>
      <c r="K44" s="651"/>
      <c r="L44" s="652"/>
      <c r="M44" s="653"/>
      <c r="N44" s="653"/>
      <c r="O44" s="653"/>
      <c r="P44" s="653"/>
      <c r="Q44" s="653"/>
      <c r="R44" s="653"/>
      <c r="S44" s="653"/>
      <c r="T44" s="653"/>
      <c r="U44" s="653"/>
      <c r="V44" s="654"/>
    </row>
    <row r="45" spans="1:22" ht="15.75" thickBot="1" x14ac:dyDescent="0.3">
      <c r="A45" s="721" t="s">
        <v>313</v>
      </c>
      <c r="B45" s="722"/>
      <c r="C45" s="722"/>
      <c r="D45" s="722"/>
      <c r="E45" s="722"/>
      <c r="F45" s="722"/>
      <c r="G45" s="722"/>
      <c r="H45" s="722"/>
      <c r="I45" s="722"/>
      <c r="J45" s="722"/>
      <c r="K45" s="723"/>
      <c r="L45" s="652"/>
      <c r="M45" s="653"/>
      <c r="N45" s="653"/>
      <c r="O45" s="653"/>
      <c r="P45" s="653"/>
      <c r="Q45" s="653"/>
      <c r="R45" s="653"/>
      <c r="S45" s="653"/>
      <c r="T45" s="653"/>
      <c r="U45" s="653"/>
      <c r="V45" s="654"/>
    </row>
    <row r="46" spans="1:22" ht="15.75" thickBot="1" x14ac:dyDescent="0.3">
      <c r="A46" s="721" t="s">
        <v>314</v>
      </c>
      <c r="B46" s="722"/>
      <c r="C46" s="722"/>
      <c r="D46" s="722"/>
      <c r="E46" s="722"/>
      <c r="F46" s="722"/>
      <c r="G46" s="722"/>
      <c r="H46" s="722"/>
      <c r="I46" s="722"/>
      <c r="J46" s="722"/>
      <c r="K46" s="723"/>
      <c r="L46" s="652"/>
      <c r="M46" s="653"/>
      <c r="N46" s="653"/>
      <c r="O46" s="653"/>
      <c r="P46" s="653"/>
      <c r="Q46" s="653"/>
      <c r="R46" s="653"/>
      <c r="S46" s="653"/>
      <c r="T46" s="653"/>
      <c r="U46" s="653"/>
      <c r="V46" s="654"/>
    </row>
    <row r="47" spans="1:22" ht="15.75" thickBot="1" x14ac:dyDescent="0.3">
      <c r="A47" s="685" t="s">
        <v>315</v>
      </c>
      <c r="B47" s="686"/>
      <c r="C47" s="686"/>
      <c r="D47" s="686"/>
      <c r="E47" s="686"/>
      <c r="F47" s="686"/>
      <c r="G47" s="686"/>
      <c r="H47" s="686"/>
      <c r="I47" s="686"/>
      <c r="J47" s="686"/>
      <c r="K47" s="686"/>
      <c r="L47" s="686"/>
      <c r="M47" s="686"/>
      <c r="N47" s="686"/>
      <c r="O47" s="686"/>
      <c r="P47" s="686"/>
      <c r="Q47" s="686"/>
      <c r="R47" s="686"/>
      <c r="S47" s="686"/>
      <c r="T47" s="686"/>
      <c r="U47" s="686"/>
      <c r="V47" s="687"/>
    </row>
    <row r="48" spans="1:22" ht="15.75" thickBot="1" x14ac:dyDescent="0.3">
      <c r="A48" s="655" t="s">
        <v>316</v>
      </c>
      <c r="B48" s="656"/>
      <c r="C48" s="656"/>
      <c r="D48" s="656"/>
      <c r="E48" s="656"/>
      <c r="F48" s="656"/>
      <c r="G48" s="656"/>
      <c r="H48" s="656"/>
      <c r="I48" s="656"/>
      <c r="J48" s="656"/>
      <c r="K48" s="656"/>
      <c r="L48" s="656"/>
      <c r="M48" s="656"/>
      <c r="N48" s="656"/>
      <c r="O48" s="656"/>
      <c r="P48" s="656"/>
      <c r="Q48" s="656"/>
      <c r="R48" s="656"/>
      <c r="S48" s="656"/>
      <c r="T48" s="656"/>
      <c r="U48" s="656"/>
      <c r="V48" s="684"/>
    </row>
    <row r="49" spans="1:22" ht="15.75" thickBot="1" x14ac:dyDescent="0.3">
      <c r="A49" s="760" t="s">
        <v>317</v>
      </c>
      <c r="B49" s="761"/>
      <c r="C49" s="649" t="s">
        <v>318</v>
      </c>
      <c r="D49" s="650"/>
      <c r="E49" s="650"/>
      <c r="F49" s="650"/>
      <c r="G49" s="651"/>
      <c r="H49" s="649"/>
      <c r="I49" s="650"/>
      <c r="J49" s="650"/>
      <c r="K49" s="651"/>
      <c r="L49" s="766" t="s">
        <v>319</v>
      </c>
      <c r="M49" s="767"/>
      <c r="N49" s="768"/>
      <c r="O49" s="652" t="s">
        <v>320</v>
      </c>
      <c r="P49" s="653"/>
      <c r="Q49" s="653"/>
      <c r="R49" s="654"/>
      <c r="S49" s="652"/>
      <c r="T49" s="653"/>
      <c r="U49" s="653"/>
      <c r="V49" s="654"/>
    </row>
    <row r="50" spans="1:22" ht="15.75" thickBot="1" x14ac:dyDescent="0.3">
      <c r="A50" s="762"/>
      <c r="B50" s="763"/>
      <c r="C50" s="649" t="s">
        <v>321</v>
      </c>
      <c r="D50" s="650"/>
      <c r="E50" s="650"/>
      <c r="F50" s="650"/>
      <c r="G50" s="651"/>
      <c r="H50" s="649"/>
      <c r="I50" s="650"/>
      <c r="J50" s="650"/>
      <c r="K50" s="651"/>
      <c r="L50" s="781" t="s">
        <v>100</v>
      </c>
      <c r="M50" s="782"/>
      <c r="N50" s="783"/>
      <c r="O50" s="649" t="s">
        <v>322</v>
      </c>
      <c r="P50" s="650"/>
      <c r="Q50" s="650"/>
      <c r="R50" s="651"/>
      <c r="S50" s="652"/>
      <c r="T50" s="653"/>
      <c r="U50" s="653"/>
      <c r="V50" s="654"/>
    </row>
    <row r="51" spans="1:22" ht="15.75" thickBot="1" x14ac:dyDescent="0.3">
      <c r="A51" s="762"/>
      <c r="B51" s="763"/>
      <c r="C51" s="649" t="s">
        <v>323</v>
      </c>
      <c r="D51" s="650"/>
      <c r="E51" s="650"/>
      <c r="F51" s="650"/>
      <c r="G51" s="651"/>
      <c r="H51" s="649"/>
      <c r="I51" s="650"/>
      <c r="J51" s="650"/>
      <c r="K51" s="651"/>
      <c r="L51" s="778" t="s">
        <v>324</v>
      </c>
      <c r="M51" s="779"/>
      <c r="N51" s="780"/>
      <c r="O51" s="649" t="s">
        <v>325</v>
      </c>
      <c r="P51" s="650"/>
      <c r="Q51" s="650"/>
      <c r="R51" s="651"/>
      <c r="S51" s="652"/>
      <c r="T51" s="653"/>
      <c r="U51" s="653"/>
      <c r="V51" s="654"/>
    </row>
    <row r="52" spans="1:22" ht="15.75" thickBot="1" x14ac:dyDescent="0.3">
      <c r="A52" s="762"/>
      <c r="B52" s="763"/>
      <c r="C52" s="649" t="s">
        <v>326</v>
      </c>
      <c r="D52" s="650"/>
      <c r="E52" s="650"/>
      <c r="F52" s="650"/>
      <c r="G52" s="651"/>
      <c r="H52" s="649"/>
      <c r="I52" s="650"/>
      <c r="J52" s="650"/>
      <c r="K52" s="651"/>
      <c r="L52" s="769"/>
      <c r="M52" s="770"/>
      <c r="N52" s="771"/>
      <c r="O52" s="678" t="s">
        <v>328</v>
      </c>
      <c r="P52" s="679"/>
      <c r="Q52" s="679"/>
      <c r="R52" s="680"/>
      <c r="S52" s="681"/>
      <c r="T52" s="682"/>
      <c r="U52" s="682"/>
      <c r="V52" s="683"/>
    </row>
    <row r="53" spans="1:22" ht="15.75" thickBot="1" x14ac:dyDescent="0.3">
      <c r="A53" s="762"/>
      <c r="B53" s="763"/>
      <c r="C53" s="649" t="s">
        <v>329</v>
      </c>
      <c r="D53" s="650"/>
      <c r="E53" s="650"/>
      <c r="F53" s="650"/>
      <c r="G53" s="651"/>
      <c r="H53" s="649"/>
      <c r="I53" s="650"/>
      <c r="J53" s="650"/>
      <c r="K53" s="651"/>
      <c r="L53" s="757" t="s">
        <v>327</v>
      </c>
      <c r="M53" s="758"/>
      <c r="N53" s="759"/>
      <c r="O53" s="772"/>
      <c r="P53" s="773"/>
      <c r="Q53" s="773"/>
      <c r="R53" s="774"/>
      <c r="S53" s="751"/>
      <c r="T53" s="752"/>
      <c r="U53" s="752"/>
      <c r="V53" s="753"/>
    </row>
    <row r="54" spans="1:22" ht="15.75" thickBot="1" x14ac:dyDescent="0.3">
      <c r="A54" s="764"/>
      <c r="B54" s="765"/>
      <c r="C54" s="649" t="s">
        <v>330</v>
      </c>
      <c r="D54" s="650"/>
      <c r="E54" s="650"/>
      <c r="F54" s="650"/>
      <c r="G54" s="651"/>
      <c r="H54" s="649"/>
      <c r="I54" s="650"/>
      <c r="J54" s="650"/>
      <c r="K54" s="651"/>
      <c r="L54" s="745"/>
      <c r="M54" s="746"/>
      <c r="N54" s="747"/>
      <c r="O54" s="775"/>
      <c r="P54" s="776"/>
      <c r="Q54" s="776"/>
      <c r="R54" s="777"/>
      <c r="S54" s="754"/>
      <c r="T54" s="755"/>
      <c r="U54" s="755"/>
      <c r="V54" s="756"/>
    </row>
    <row r="55" spans="1:22" ht="23.25" thickBot="1" x14ac:dyDescent="0.3">
      <c r="A55" s="748" t="s">
        <v>434</v>
      </c>
      <c r="B55" s="749"/>
      <c r="C55" s="749"/>
      <c r="D55" s="749"/>
      <c r="E55" s="749"/>
      <c r="F55" s="749"/>
      <c r="G55" s="749"/>
      <c r="H55" s="749"/>
      <c r="I55" s="749"/>
      <c r="J55" s="749"/>
      <c r="K55" s="749"/>
      <c r="L55" s="749"/>
      <c r="M55" s="749"/>
      <c r="N55" s="749"/>
      <c r="O55" s="749"/>
      <c r="P55" s="749"/>
      <c r="Q55" s="749"/>
      <c r="R55" s="749"/>
      <c r="S55" s="749"/>
      <c r="T55" s="749"/>
      <c r="U55" s="749"/>
      <c r="V55" s="750"/>
    </row>
    <row r="56" spans="1:22" ht="16.5" thickBot="1" x14ac:dyDescent="0.3">
      <c r="A56" s="742" t="s">
        <v>435</v>
      </c>
      <c r="B56" s="743"/>
      <c r="C56" s="743"/>
      <c r="D56" s="743"/>
      <c r="E56" s="743"/>
      <c r="F56" s="743"/>
      <c r="G56" s="743"/>
      <c r="H56" s="743"/>
      <c r="I56" s="743"/>
      <c r="J56" s="743"/>
      <c r="K56" s="743"/>
      <c r="L56" s="743"/>
      <c r="M56" s="743"/>
      <c r="N56" s="743"/>
      <c r="O56" s="743"/>
      <c r="P56" s="743"/>
      <c r="Q56" s="743"/>
      <c r="R56" s="743"/>
      <c r="S56" s="743"/>
      <c r="T56" s="743"/>
      <c r="U56" s="743"/>
      <c r="V56" s="744"/>
    </row>
    <row r="57" spans="1:22" ht="15.75" thickBot="1" x14ac:dyDescent="0.3">
      <c r="A57" s="649" t="s">
        <v>733</v>
      </c>
      <c r="B57" s="650"/>
      <c r="C57" s="650"/>
      <c r="D57" s="650"/>
      <c r="E57" s="651"/>
      <c r="F57" s="649"/>
      <c r="G57" s="650"/>
      <c r="H57" s="650"/>
      <c r="I57" s="650"/>
      <c r="J57" s="650"/>
      <c r="K57" s="651"/>
      <c r="L57" s="649" t="s">
        <v>734</v>
      </c>
      <c r="M57" s="650"/>
      <c r="N57" s="650"/>
      <c r="O57" s="650"/>
      <c r="P57" s="651"/>
      <c r="Q57" s="652"/>
      <c r="R57" s="653"/>
      <c r="S57" s="653"/>
      <c r="T57" s="653"/>
      <c r="U57" s="653"/>
      <c r="V57" s="654"/>
    </row>
    <row r="58" spans="1:22" ht="15.75" customHeight="1" thickBot="1" x14ac:dyDescent="0.3">
      <c r="A58" s="655" t="s">
        <v>735</v>
      </c>
      <c r="B58" s="656"/>
      <c r="C58" s="656"/>
      <c r="D58" s="656"/>
      <c r="E58" s="656"/>
      <c r="F58" s="656"/>
      <c r="G58" s="656"/>
      <c r="H58" s="656"/>
      <c r="I58" s="656"/>
      <c r="J58" s="656"/>
      <c r="K58" s="656"/>
      <c r="L58" s="656"/>
      <c r="M58" s="656"/>
      <c r="N58" s="656"/>
      <c r="O58" s="656"/>
      <c r="P58" s="656"/>
      <c r="Q58" s="656"/>
      <c r="R58" s="656"/>
      <c r="S58" s="656"/>
      <c r="T58" s="656"/>
      <c r="U58" s="656"/>
      <c r="V58" s="684"/>
    </row>
    <row r="59" spans="1:22" ht="15.75" thickBot="1" x14ac:dyDescent="0.3">
      <c r="A59" s="649" t="s">
        <v>739</v>
      </c>
      <c r="B59" s="650"/>
      <c r="C59" s="650"/>
      <c r="D59" s="650"/>
      <c r="E59" s="651"/>
      <c r="F59" s="649"/>
      <c r="G59" s="650"/>
      <c r="H59" s="650"/>
      <c r="I59" s="650"/>
      <c r="J59" s="650"/>
      <c r="K59" s="651"/>
      <c r="L59" s="649" t="s">
        <v>743</v>
      </c>
      <c r="M59" s="650"/>
      <c r="N59" s="650"/>
      <c r="O59" s="650"/>
      <c r="P59" s="651"/>
      <c r="Q59" s="652"/>
      <c r="R59" s="653"/>
      <c r="S59" s="653"/>
      <c r="T59" s="653"/>
      <c r="U59" s="653"/>
      <c r="V59" s="654"/>
    </row>
    <row r="60" spans="1:22" ht="15.75" customHeight="1" thickBot="1" x14ac:dyDescent="0.3">
      <c r="A60" s="649" t="s">
        <v>740</v>
      </c>
      <c r="B60" s="650"/>
      <c r="C60" s="650"/>
      <c r="D60" s="650"/>
      <c r="E60" s="651"/>
      <c r="F60" s="649"/>
      <c r="G60" s="650"/>
      <c r="H60" s="650"/>
      <c r="I60" s="650"/>
      <c r="J60" s="650"/>
      <c r="K60" s="651"/>
      <c r="L60" s="649" t="s">
        <v>736</v>
      </c>
      <c r="M60" s="650"/>
      <c r="N60" s="650"/>
      <c r="O60" s="650"/>
      <c r="P60" s="651"/>
      <c r="Q60" s="652"/>
      <c r="R60" s="653"/>
      <c r="S60" s="653"/>
      <c r="T60" s="653"/>
      <c r="U60" s="653"/>
      <c r="V60" s="654"/>
    </row>
    <row r="61" spans="1:22" ht="15.75" thickBot="1" x14ac:dyDescent="0.3">
      <c r="A61" s="649" t="s">
        <v>741</v>
      </c>
      <c r="B61" s="650"/>
      <c r="C61" s="650"/>
      <c r="D61" s="650"/>
      <c r="E61" s="651"/>
      <c r="F61" s="649"/>
      <c r="G61" s="650"/>
      <c r="H61" s="650"/>
      <c r="I61" s="650"/>
      <c r="J61" s="650"/>
      <c r="K61" s="651"/>
      <c r="L61" s="649" t="s">
        <v>737</v>
      </c>
      <c r="M61" s="650"/>
      <c r="N61" s="650"/>
      <c r="O61" s="650"/>
      <c r="P61" s="651"/>
      <c r="Q61" s="652"/>
      <c r="R61" s="653"/>
      <c r="S61" s="653"/>
      <c r="T61" s="653"/>
      <c r="U61" s="653"/>
      <c r="V61" s="654"/>
    </row>
    <row r="62" spans="1:22" ht="15.75" thickBot="1" x14ac:dyDescent="0.3">
      <c r="A62" s="649" t="s">
        <v>742</v>
      </c>
      <c r="B62" s="650"/>
      <c r="C62" s="650"/>
      <c r="D62" s="650"/>
      <c r="E62" s="651"/>
      <c r="F62" s="649"/>
      <c r="G62" s="650"/>
      <c r="H62" s="650"/>
      <c r="I62" s="650"/>
      <c r="J62" s="650"/>
      <c r="K62" s="651"/>
      <c r="L62" s="649" t="s">
        <v>738</v>
      </c>
      <c r="M62" s="650"/>
      <c r="N62" s="650"/>
      <c r="O62" s="650"/>
      <c r="P62" s="651"/>
      <c r="Q62" s="652"/>
      <c r="R62" s="653"/>
      <c r="S62" s="653"/>
      <c r="T62" s="653"/>
      <c r="U62" s="653"/>
      <c r="V62" s="654"/>
    </row>
    <row r="63" spans="1:22" ht="15.75" thickBot="1" x14ac:dyDescent="0.3">
      <c r="A63" s="649" t="s">
        <v>744</v>
      </c>
      <c r="B63" s="650"/>
      <c r="C63" s="650"/>
      <c r="D63" s="650"/>
      <c r="E63" s="651"/>
      <c r="F63" s="649"/>
      <c r="G63" s="650"/>
      <c r="H63" s="650"/>
      <c r="I63" s="650"/>
      <c r="J63" s="650"/>
      <c r="K63" s="651"/>
      <c r="L63" s="652"/>
      <c r="M63" s="653"/>
      <c r="N63" s="653"/>
      <c r="O63" s="653"/>
      <c r="P63" s="653"/>
      <c r="Q63" s="653"/>
      <c r="R63" s="653"/>
      <c r="S63" s="653"/>
      <c r="T63" s="653"/>
      <c r="U63" s="653"/>
      <c r="V63" s="654"/>
    </row>
    <row r="64" spans="1:22" ht="15.75" thickBot="1" x14ac:dyDescent="0.3">
      <c r="A64" s="655" t="s">
        <v>331</v>
      </c>
      <c r="B64" s="656"/>
      <c r="C64" s="656"/>
      <c r="D64" s="656"/>
      <c r="E64" s="656"/>
      <c r="F64" s="656"/>
      <c r="G64" s="656"/>
      <c r="H64" s="656"/>
      <c r="I64" s="656"/>
      <c r="J64" s="656"/>
      <c r="K64" s="656"/>
      <c r="L64" s="656"/>
      <c r="M64" s="656"/>
      <c r="N64" s="656"/>
      <c r="O64" s="656"/>
      <c r="P64" s="656"/>
      <c r="Q64" s="656"/>
      <c r="R64" s="656"/>
      <c r="S64" s="656"/>
      <c r="T64" s="656"/>
      <c r="U64" s="656"/>
      <c r="V64" s="684"/>
    </row>
    <row r="65" spans="1:22" ht="15.75" thickBot="1" x14ac:dyDescent="0.3">
      <c r="A65" s="649" t="s">
        <v>332</v>
      </c>
      <c r="B65" s="650"/>
      <c r="C65" s="650"/>
      <c r="D65" s="650"/>
      <c r="E65" s="651"/>
      <c r="F65" s="649"/>
      <c r="G65" s="650"/>
      <c r="H65" s="650"/>
      <c r="I65" s="650"/>
      <c r="J65" s="650"/>
      <c r="K65" s="651"/>
      <c r="L65" s="649" t="s">
        <v>333</v>
      </c>
      <c r="M65" s="650"/>
      <c r="N65" s="650"/>
      <c r="O65" s="650"/>
      <c r="P65" s="651"/>
      <c r="Q65" s="652"/>
      <c r="R65" s="653"/>
      <c r="S65" s="653"/>
      <c r="T65" s="653"/>
      <c r="U65" s="653"/>
      <c r="V65" s="654"/>
    </row>
    <row r="66" spans="1:22" ht="15.75" thickBot="1" x14ac:dyDescent="0.3">
      <c r="A66" s="655" t="s">
        <v>334</v>
      </c>
      <c r="B66" s="656"/>
      <c r="C66" s="656"/>
      <c r="D66" s="656"/>
      <c r="E66" s="656"/>
      <c r="F66" s="656"/>
      <c r="G66" s="656"/>
      <c r="H66" s="656"/>
      <c r="I66" s="656"/>
      <c r="J66" s="656"/>
      <c r="K66" s="656"/>
      <c r="L66" s="656"/>
      <c r="M66" s="656"/>
      <c r="N66" s="656"/>
      <c r="O66" s="656"/>
      <c r="P66" s="656"/>
      <c r="Q66" s="656"/>
      <c r="R66" s="656"/>
      <c r="S66" s="656"/>
      <c r="T66" s="656"/>
      <c r="U66" s="656"/>
      <c r="V66" s="684"/>
    </row>
    <row r="67" spans="1:22" ht="15.75" thickBot="1" x14ac:dyDescent="0.3">
      <c r="A67" s="649" t="s">
        <v>745</v>
      </c>
      <c r="B67" s="650"/>
      <c r="C67" s="650"/>
      <c r="D67" s="650"/>
      <c r="E67" s="651"/>
      <c r="F67" s="649"/>
      <c r="G67" s="650"/>
      <c r="H67" s="650"/>
      <c r="I67" s="650"/>
      <c r="J67" s="650"/>
      <c r="K67" s="651"/>
      <c r="L67" s="649" t="s">
        <v>748</v>
      </c>
      <c r="M67" s="650"/>
      <c r="N67" s="650"/>
      <c r="O67" s="650"/>
      <c r="P67" s="651"/>
      <c r="Q67" s="652"/>
      <c r="R67" s="653"/>
      <c r="S67" s="653"/>
      <c r="T67" s="653"/>
      <c r="U67" s="653"/>
      <c r="V67" s="654"/>
    </row>
    <row r="68" spans="1:22" ht="15.75" thickBot="1" x14ac:dyDescent="0.3">
      <c r="A68" s="649" t="s">
        <v>746</v>
      </c>
      <c r="B68" s="650"/>
      <c r="C68" s="650"/>
      <c r="D68" s="650"/>
      <c r="E68" s="651"/>
      <c r="F68" s="649"/>
      <c r="G68" s="650"/>
      <c r="H68" s="650"/>
      <c r="I68" s="650"/>
      <c r="J68" s="650"/>
      <c r="K68" s="651"/>
      <c r="L68" s="649" t="s">
        <v>747</v>
      </c>
      <c r="M68" s="650"/>
      <c r="N68" s="650"/>
      <c r="O68" s="650"/>
      <c r="P68" s="651"/>
      <c r="Q68" s="652"/>
      <c r="R68" s="653"/>
      <c r="S68" s="653"/>
      <c r="T68" s="653"/>
      <c r="U68" s="653"/>
      <c r="V68" s="654"/>
    </row>
    <row r="69" spans="1:22" ht="15.75" thickBot="1" x14ac:dyDescent="0.3">
      <c r="A69" s="649" t="s">
        <v>749</v>
      </c>
      <c r="B69" s="650"/>
      <c r="C69" s="650"/>
      <c r="D69" s="650"/>
      <c r="E69" s="651"/>
      <c r="F69" s="649"/>
      <c r="G69" s="650"/>
      <c r="H69" s="650"/>
      <c r="I69" s="650"/>
      <c r="J69" s="650"/>
      <c r="K69" s="651"/>
      <c r="L69" s="649" t="s">
        <v>751</v>
      </c>
      <c r="M69" s="650"/>
      <c r="N69" s="650"/>
      <c r="O69" s="650"/>
      <c r="P69" s="651"/>
      <c r="Q69" s="652"/>
      <c r="R69" s="653"/>
      <c r="S69" s="653"/>
      <c r="T69" s="653"/>
      <c r="U69" s="653"/>
      <c r="V69" s="654"/>
    </row>
    <row r="70" spans="1:22" ht="15.75" thickBot="1" x14ac:dyDescent="0.3">
      <c r="A70" s="649" t="s">
        <v>750</v>
      </c>
      <c r="B70" s="650"/>
      <c r="C70" s="650"/>
      <c r="D70" s="650"/>
      <c r="E70" s="651"/>
      <c r="F70" s="649"/>
      <c r="G70" s="650"/>
      <c r="H70" s="650"/>
      <c r="I70" s="650"/>
      <c r="J70" s="650"/>
      <c r="K70" s="651"/>
      <c r="L70" s="649"/>
      <c r="M70" s="650"/>
      <c r="N70" s="650"/>
      <c r="O70" s="650"/>
      <c r="P70" s="651"/>
      <c r="Q70" s="652"/>
      <c r="R70" s="653"/>
      <c r="S70" s="653"/>
      <c r="T70" s="653"/>
      <c r="U70" s="653"/>
      <c r="V70" s="654"/>
    </row>
    <row r="71" spans="1:22" ht="15.75" thickBot="1" x14ac:dyDescent="0.3">
      <c r="A71" s="739" t="s">
        <v>335</v>
      </c>
      <c r="B71" s="740"/>
      <c r="C71" s="740"/>
      <c r="D71" s="740"/>
      <c r="E71" s="740"/>
      <c r="F71" s="740"/>
      <c r="G71" s="740"/>
      <c r="H71" s="740"/>
      <c r="I71" s="740"/>
      <c r="J71" s="740"/>
      <c r="K71" s="740"/>
      <c r="L71" s="740"/>
      <c r="M71" s="740"/>
      <c r="N71" s="740"/>
      <c r="O71" s="740"/>
      <c r="P71" s="740"/>
      <c r="Q71" s="740"/>
      <c r="R71" s="740"/>
      <c r="S71" s="740"/>
      <c r="T71" s="740"/>
      <c r="U71" s="740"/>
      <c r="V71" s="741"/>
    </row>
    <row r="72" spans="1:22" ht="15.75" thickBot="1" x14ac:dyDescent="0.3">
      <c r="A72" s="649" t="s">
        <v>336</v>
      </c>
      <c r="B72" s="650"/>
      <c r="C72" s="650"/>
      <c r="D72" s="650"/>
      <c r="E72" s="651"/>
      <c r="F72" s="649"/>
      <c r="G72" s="650"/>
      <c r="H72" s="650"/>
      <c r="I72" s="650"/>
      <c r="J72" s="650"/>
      <c r="K72" s="651"/>
      <c r="L72" s="649" t="s">
        <v>337</v>
      </c>
      <c r="M72" s="650"/>
      <c r="N72" s="650"/>
      <c r="O72" s="650"/>
      <c r="P72" s="651"/>
      <c r="Q72" s="652"/>
      <c r="R72" s="653"/>
      <c r="S72" s="653"/>
      <c r="T72" s="653"/>
      <c r="U72" s="653"/>
      <c r="V72" s="654"/>
    </row>
    <row r="73" spans="1:22" ht="15.75" thickBot="1" x14ac:dyDescent="0.3">
      <c r="A73" s="649" t="s">
        <v>338</v>
      </c>
      <c r="B73" s="650"/>
      <c r="C73" s="650"/>
      <c r="D73" s="650"/>
      <c r="E73" s="651"/>
      <c r="F73" s="649"/>
      <c r="G73" s="650"/>
      <c r="H73" s="650"/>
      <c r="I73" s="650"/>
      <c r="J73" s="650"/>
      <c r="K73" s="651"/>
      <c r="L73" s="736" t="s">
        <v>339</v>
      </c>
      <c r="M73" s="737"/>
      <c r="N73" s="737"/>
      <c r="O73" s="737"/>
      <c r="P73" s="737"/>
      <c r="Q73" s="737"/>
      <c r="R73" s="737"/>
      <c r="S73" s="737"/>
      <c r="T73" s="737"/>
      <c r="U73" s="737"/>
      <c r="V73" s="738"/>
    </row>
    <row r="74" spans="1:22" ht="15.75" thickBot="1" x14ac:dyDescent="0.3">
      <c r="A74" s="655" t="s">
        <v>752</v>
      </c>
      <c r="B74" s="656"/>
      <c r="C74" s="656"/>
      <c r="D74" s="656"/>
      <c r="E74" s="656"/>
      <c r="F74" s="656"/>
      <c r="G74" s="656"/>
      <c r="H74" s="656"/>
      <c r="I74" s="656"/>
      <c r="J74" s="656"/>
      <c r="K74" s="656"/>
      <c r="L74" s="656"/>
      <c r="M74" s="656"/>
      <c r="N74" s="656"/>
      <c r="O74" s="656"/>
      <c r="P74" s="656"/>
      <c r="Q74" s="656"/>
      <c r="R74" s="656"/>
      <c r="S74" s="656"/>
      <c r="T74" s="656"/>
      <c r="U74" s="656"/>
      <c r="V74" s="684"/>
    </row>
    <row r="75" spans="1:22" ht="41.25" customHeight="1" thickBot="1" x14ac:dyDescent="0.3">
      <c r="A75" s="649" t="s">
        <v>792</v>
      </c>
      <c r="B75" s="650"/>
      <c r="C75" s="650"/>
      <c r="D75" s="650"/>
      <c r="E75" s="651"/>
      <c r="F75" s="649"/>
      <c r="G75" s="650"/>
      <c r="H75" s="650"/>
      <c r="I75" s="650"/>
      <c r="J75" s="650"/>
      <c r="K75" s="651"/>
      <c r="L75" s="649" t="s">
        <v>793</v>
      </c>
      <c r="M75" s="650"/>
      <c r="N75" s="650"/>
      <c r="O75" s="650"/>
      <c r="P75" s="651"/>
      <c r="Q75" s="652"/>
      <c r="R75" s="653"/>
      <c r="S75" s="653"/>
      <c r="T75" s="653"/>
      <c r="U75" s="653"/>
      <c r="V75" s="654"/>
    </row>
    <row r="76" spans="1:22" ht="37.5" customHeight="1" thickBot="1" x14ac:dyDescent="0.3">
      <c r="A76" s="649" t="s">
        <v>791</v>
      </c>
      <c r="B76" s="650"/>
      <c r="C76" s="650"/>
      <c r="D76" s="650"/>
      <c r="E76" s="651"/>
      <c r="F76" s="649"/>
      <c r="G76" s="650"/>
      <c r="H76" s="650"/>
      <c r="I76" s="650"/>
      <c r="J76" s="650"/>
      <c r="K76" s="651"/>
      <c r="L76" s="649" t="s">
        <v>794</v>
      </c>
      <c r="M76" s="650"/>
      <c r="N76" s="650"/>
      <c r="O76" s="650"/>
      <c r="P76" s="651"/>
      <c r="Q76" s="652"/>
      <c r="R76" s="653"/>
      <c r="S76" s="653"/>
      <c r="T76" s="653"/>
      <c r="U76" s="653"/>
      <c r="V76" s="654"/>
    </row>
    <row r="77" spans="1:22" ht="18" customHeight="1" thickBot="1" x14ac:dyDescent="0.3">
      <c r="A77" s="649"/>
      <c r="B77" s="650"/>
      <c r="C77" s="650"/>
      <c r="D77" s="650"/>
      <c r="E77" s="650"/>
      <c r="F77" s="650"/>
      <c r="G77" s="650"/>
      <c r="H77" s="650"/>
      <c r="I77" s="650"/>
      <c r="J77" s="650"/>
      <c r="K77" s="651"/>
      <c r="L77" s="736" t="s">
        <v>340</v>
      </c>
      <c r="M77" s="737"/>
      <c r="N77" s="737"/>
      <c r="O77" s="737"/>
      <c r="P77" s="737"/>
      <c r="Q77" s="737"/>
      <c r="R77" s="737"/>
      <c r="S77" s="737"/>
      <c r="T77" s="737"/>
      <c r="U77" s="737"/>
      <c r="V77" s="738"/>
    </row>
    <row r="78" spans="1:22" ht="15.75" thickBot="1" x14ac:dyDescent="0.3">
      <c r="A78" s="655" t="s">
        <v>341</v>
      </c>
      <c r="B78" s="656"/>
      <c r="C78" s="656"/>
      <c r="D78" s="656"/>
      <c r="E78" s="656"/>
      <c r="F78" s="656"/>
      <c r="G78" s="656"/>
      <c r="H78" s="656"/>
      <c r="I78" s="656"/>
      <c r="J78" s="656"/>
      <c r="K78" s="656"/>
      <c r="L78" s="656"/>
      <c r="M78" s="656"/>
      <c r="N78" s="656"/>
      <c r="O78" s="656"/>
      <c r="P78" s="656"/>
      <c r="Q78" s="656"/>
      <c r="R78" s="656"/>
      <c r="S78" s="656"/>
      <c r="T78" s="656"/>
      <c r="U78" s="656"/>
      <c r="V78" s="684"/>
    </row>
    <row r="79" spans="1:22" ht="15.75" thickBot="1" x14ac:dyDescent="0.3">
      <c r="A79" s="649" t="s">
        <v>790</v>
      </c>
      <c r="B79" s="650"/>
      <c r="C79" s="650"/>
      <c r="D79" s="650"/>
      <c r="E79" s="650"/>
      <c r="F79" s="650"/>
      <c r="G79" s="650"/>
      <c r="H79" s="650"/>
      <c r="I79" s="650"/>
      <c r="J79" s="650"/>
      <c r="K79" s="650"/>
      <c r="L79" s="650"/>
      <c r="M79" s="650"/>
      <c r="N79" s="650"/>
      <c r="O79" s="650"/>
      <c r="P79" s="651"/>
      <c r="Q79" s="652"/>
      <c r="R79" s="653"/>
      <c r="S79" s="653"/>
      <c r="T79" s="653"/>
      <c r="U79" s="653"/>
      <c r="V79" s="654"/>
    </row>
    <row r="80" spans="1:22" ht="15.75" thickBot="1" x14ac:dyDescent="0.3">
      <c r="A80" s="685" t="s">
        <v>786</v>
      </c>
      <c r="B80" s="686"/>
      <c r="C80" s="686"/>
      <c r="D80" s="686"/>
      <c r="E80" s="686"/>
      <c r="F80" s="686"/>
      <c r="G80" s="686"/>
      <c r="H80" s="686"/>
      <c r="I80" s="686"/>
      <c r="J80" s="686"/>
      <c r="K80" s="686"/>
      <c r="L80" s="686"/>
      <c r="M80" s="686"/>
      <c r="N80" s="686"/>
      <c r="O80" s="686"/>
      <c r="P80" s="686"/>
      <c r="Q80" s="686"/>
      <c r="R80" s="686"/>
      <c r="S80" s="686"/>
      <c r="T80" s="686"/>
      <c r="U80" s="686"/>
      <c r="V80" s="687"/>
    </row>
    <row r="81" spans="1:22" ht="15.75" thickBot="1" x14ac:dyDescent="0.3">
      <c r="A81" s="711" t="s">
        <v>787</v>
      </c>
      <c r="B81" s="712"/>
      <c r="C81" s="712"/>
      <c r="D81" s="712"/>
      <c r="E81" s="712"/>
      <c r="F81" s="712"/>
      <c r="G81" s="712"/>
      <c r="H81" s="712"/>
      <c r="I81" s="712"/>
      <c r="J81" s="712"/>
      <c r="K81" s="712"/>
      <c r="L81" s="712"/>
      <c r="M81" s="712"/>
      <c r="N81" s="712"/>
      <c r="O81" s="712"/>
      <c r="P81" s="712"/>
      <c r="Q81" s="712"/>
      <c r="R81" s="712"/>
      <c r="S81" s="712"/>
      <c r="T81" s="712"/>
      <c r="U81" s="712"/>
      <c r="V81" s="713"/>
    </row>
    <row r="82" spans="1:22" ht="15.75" thickBot="1" x14ac:dyDescent="0.3">
      <c r="A82" s="721" t="s">
        <v>785</v>
      </c>
      <c r="B82" s="722"/>
      <c r="C82" s="722"/>
      <c r="D82" s="722"/>
      <c r="E82" s="723"/>
      <c r="F82" s="721"/>
      <c r="G82" s="722"/>
      <c r="H82" s="722"/>
      <c r="I82" s="722"/>
      <c r="J82" s="722"/>
      <c r="K82" s="723"/>
      <c r="L82" s="721" t="s">
        <v>784</v>
      </c>
      <c r="M82" s="722"/>
      <c r="N82" s="722"/>
      <c r="O82" s="722"/>
      <c r="P82" s="723"/>
      <c r="Q82" s="724"/>
      <c r="R82" s="725"/>
      <c r="S82" s="725"/>
      <c r="T82" s="725"/>
      <c r="U82" s="725"/>
      <c r="V82" s="726"/>
    </row>
    <row r="83" spans="1:22" ht="15.75" thickBot="1" x14ac:dyDescent="0.3">
      <c r="A83" s="649"/>
      <c r="B83" s="650"/>
      <c r="C83" s="650"/>
      <c r="D83" s="650"/>
      <c r="E83" s="650"/>
      <c r="F83" s="650"/>
      <c r="G83" s="650"/>
      <c r="H83" s="650"/>
      <c r="I83" s="650"/>
      <c r="J83" s="650"/>
      <c r="K83" s="651"/>
      <c r="L83" s="733" t="s">
        <v>342</v>
      </c>
      <c r="M83" s="734"/>
      <c r="N83" s="734"/>
      <c r="O83" s="734"/>
      <c r="P83" s="734"/>
      <c r="Q83" s="734"/>
      <c r="R83" s="734"/>
      <c r="S83" s="734"/>
      <c r="T83" s="734"/>
      <c r="U83" s="734"/>
      <c r="V83" s="735"/>
    </row>
    <row r="84" spans="1:22" ht="15.75" thickBot="1" x14ac:dyDescent="0.3">
      <c r="A84" s="711" t="s">
        <v>343</v>
      </c>
      <c r="B84" s="712"/>
      <c r="C84" s="712"/>
      <c r="D84" s="712"/>
      <c r="E84" s="712"/>
      <c r="F84" s="712"/>
      <c r="G84" s="712"/>
      <c r="H84" s="712"/>
      <c r="I84" s="712"/>
      <c r="J84" s="712"/>
      <c r="K84" s="712"/>
      <c r="L84" s="712"/>
      <c r="M84" s="712"/>
      <c r="N84" s="712"/>
      <c r="O84" s="712"/>
      <c r="P84" s="712"/>
      <c r="Q84" s="712"/>
      <c r="R84" s="712"/>
      <c r="S84" s="712"/>
      <c r="T84" s="712"/>
      <c r="U84" s="712"/>
      <c r="V84" s="713"/>
    </row>
    <row r="85" spans="1:22" ht="15.75" thickBot="1" x14ac:dyDescent="0.3">
      <c r="A85" s="721" t="s">
        <v>344</v>
      </c>
      <c r="B85" s="722"/>
      <c r="C85" s="722"/>
      <c r="D85" s="722"/>
      <c r="E85" s="722"/>
      <c r="F85" s="722"/>
      <c r="G85" s="722"/>
      <c r="H85" s="722"/>
      <c r="I85" s="722"/>
      <c r="J85" s="722"/>
      <c r="K85" s="722"/>
      <c r="L85" s="722"/>
      <c r="M85" s="722"/>
      <c r="N85" s="722"/>
      <c r="O85" s="722"/>
      <c r="P85" s="723"/>
      <c r="Q85" s="724"/>
      <c r="R85" s="725"/>
      <c r="S85" s="725"/>
      <c r="T85" s="725"/>
      <c r="U85" s="725"/>
      <c r="V85" s="726"/>
    </row>
    <row r="86" spans="1:22" ht="15.75" thickBot="1" x14ac:dyDescent="0.3">
      <c r="A86" s="730" t="s">
        <v>345</v>
      </c>
      <c r="B86" s="731"/>
      <c r="C86" s="731"/>
      <c r="D86" s="731"/>
      <c r="E86" s="731"/>
      <c r="F86" s="731"/>
      <c r="G86" s="731"/>
      <c r="H86" s="731"/>
      <c r="I86" s="731"/>
      <c r="J86" s="731"/>
      <c r="K86" s="731"/>
      <c r="L86" s="731"/>
      <c r="M86" s="731"/>
      <c r="N86" s="731"/>
      <c r="O86" s="731"/>
      <c r="P86" s="732"/>
      <c r="Q86" s="724"/>
      <c r="R86" s="725"/>
      <c r="S86" s="725"/>
      <c r="T86" s="725"/>
      <c r="U86" s="725"/>
      <c r="V86" s="726"/>
    </row>
    <row r="87" spans="1:22" ht="15.75" thickBot="1" x14ac:dyDescent="0.3">
      <c r="A87" s="711" t="s">
        <v>346</v>
      </c>
      <c r="B87" s="712"/>
      <c r="C87" s="712"/>
      <c r="D87" s="712"/>
      <c r="E87" s="712"/>
      <c r="F87" s="712"/>
      <c r="G87" s="712"/>
      <c r="H87" s="712"/>
      <c r="I87" s="712"/>
      <c r="J87" s="712"/>
      <c r="K87" s="712"/>
      <c r="L87" s="712"/>
      <c r="M87" s="712"/>
      <c r="N87" s="712"/>
      <c r="O87" s="712"/>
      <c r="P87" s="712"/>
      <c r="Q87" s="712"/>
      <c r="R87" s="712"/>
      <c r="S87" s="712"/>
      <c r="T87" s="712"/>
      <c r="U87" s="712"/>
      <c r="V87" s="713"/>
    </row>
    <row r="88" spans="1:22" ht="15.75" thickBot="1" x14ac:dyDescent="0.3">
      <c r="A88" s="718" t="s">
        <v>347</v>
      </c>
      <c r="B88" s="719"/>
      <c r="C88" s="719"/>
      <c r="D88" s="719"/>
      <c r="E88" s="720"/>
      <c r="F88" s="721"/>
      <c r="G88" s="722"/>
      <c r="H88" s="722"/>
      <c r="I88" s="722"/>
      <c r="J88" s="722"/>
      <c r="K88" s="723"/>
      <c r="L88" s="721" t="s">
        <v>348</v>
      </c>
      <c r="M88" s="722"/>
      <c r="N88" s="722"/>
      <c r="O88" s="722"/>
      <c r="P88" s="723"/>
      <c r="Q88" s="724"/>
      <c r="R88" s="725"/>
      <c r="S88" s="725"/>
      <c r="T88" s="725"/>
      <c r="U88" s="725"/>
      <c r="V88" s="726"/>
    </row>
    <row r="89" spans="1:22" ht="15.75" thickBot="1" x14ac:dyDescent="0.3">
      <c r="A89" s="709" t="s">
        <v>349</v>
      </c>
      <c r="B89" s="710"/>
      <c r="C89" s="710"/>
      <c r="D89" s="710"/>
      <c r="E89" s="710"/>
      <c r="F89" s="672"/>
      <c r="G89" s="672"/>
      <c r="H89" s="672"/>
      <c r="I89" s="672"/>
      <c r="J89" s="672"/>
      <c r="K89" s="673"/>
      <c r="L89" s="652"/>
      <c r="M89" s="653"/>
      <c r="N89" s="653"/>
      <c r="O89" s="653"/>
      <c r="P89" s="653"/>
      <c r="Q89" s="653"/>
      <c r="R89" s="653"/>
      <c r="S89" s="653"/>
      <c r="T89" s="653"/>
      <c r="U89" s="653"/>
      <c r="V89" s="654"/>
    </row>
    <row r="90" spans="1:22" ht="40.5" customHeight="1" thickBot="1" x14ac:dyDescent="0.3">
      <c r="A90" s="727" t="s">
        <v>788</v>
      </c>
      <c r="B90" s="728"/>
      <c r="C90" s="728"/>
      <c r="D90" s="728"/>
      <c r="E90" s="729"/>
      <c r="F90" s="717"/>
      <c r="G90" s="717"/>
      <c r="H90" s="717"/>
      <c r="I90" s="717"/>
      <c r="J90" s="717"/>
      <c r="K90" s="717"/>
      <c r="L90" s="554"/>
      <c r="M90" s="554"/>
      <c r="N90" s="554"/>
      <c r="O90" s="554"/>
      <c r="P90" s="554"/>
      <c r="Q90" s="554"/>
      <c r="R90" s="554"/>
      <c r="S90" s="554"/>
      <c r="T90" s="554"/>
      <c r="U90" s="554"/>
      <c r="V90" s="555"/>
    </row>
    <row r="91" spans="1:22" ht="33" customHeight="1" thickBot="1" x14ac:dyDescent="0.3">
      <c r="A91" s="714" t="s">
        <v>789</v>
      </c>
      <c r="B91" s="715"/>
      <c r="C91" s="715"/>
      <c r="D91" s="715"/>
      <c r="E91" s="715"/>
      <c r="F91" s="556"/>
      <c r="G91" s="556"/>
      <c r="H91" s="556"/>
      <c r="I91" s="556"/>
      <c r="J91" s="556"/>
      <c r="K91" s="556"/>
      <c r="L91" s="554"/>
      <c r="M91" s="554"/>
      <c r="N91" s="554"/>
      <c r="O91" s="554"/>
      <c r="P91" s="554"/>
      <c r="Q91" s="554"/>
      <c r="R91" s="554"/>
      <c r="S91" s="554"/>
      <c r="T91" s="554"/>
      <c r="U91" s="554"/>
      <c r="V91" s="555"/>
    </row>
    <row r="92" spans="1:22" ht="38.25" customHeight="1" thickBot="1" x14ac:dyDescent="0.3">
      <c r="A92" s="716" t="s">
        <v>753</v>
      </c>
      <c r="B92" s="717"/>
      <c r="C92" s="717"/>
      <c r="D92" s="717"/>
      <c r="E92" s="717"/>
      <c r="F92" s="556"/>
      <c r="G92" s="556"/>
      <c r="H92" s="556"/>
      <c r="I92" s="556"/>
      <c r="J92" s="556"/>
      <c r="K92" s="556"/>
      <c r="L92" s="346"/>
      <c r="M92" s="346"/>
      <c r="N92" s="346"/>
      <c r="O92" s="346"/>
      <c r="P92" s="346"/>
      <c r="Q92" s="346"/>
      <c r="R92" s="346"/>
      <c r="S92" s="346"/>
      <c r="T92" s="346"/>
      <c r="U92" s="346"/>
      <c r="V92" s="347"/>
    </row>
    <row r="93" spans="1:22" ht="15.75" thickBot="1" x14ac:dyDescent="0.3">
      <c r="A93" s="711" t="s">
        <v>350</v>
      </c>
      <c r="B93" s="712"/>
      <c r="C93" s="712"/>
      <c r="D93" s="712"/>
      <c r="E93" s="712"/>
      <c r="F93" s="712"/>
      <c r="G93" s="712"/>
      <c r="H93" s="712"/>
      <c r="I93" s="712"/>
      <c r="J93" s="712"/>
      <c r="K93" s="712"/>
      <c r="L93" s="712"/>
      <c r="M93" s="712"/>
      <c r="N93" s="712"/>
      <c r="O93" s="712"/>
      <c r="P93" s="712"/>
      <c r="Q93" s="712"/>
      <c r="R93" s="712"/>
      <c r="S93" s="712"/>
      <c r="T93" s="712"/>
      <c r="U93" s="712"/>
      <c r="V93" s="713"/>
    </row>
    <row r="94" spans="1:22" ht="15.75" thickBot="1" x14ac:dyDescent="0.3">
      <c r="A94" s="649" t="s">
        <v>351</v>
      </c>
      <c r="B94" s="650"/>
      <c r="C94" s="650"/>
      <c r="D94" s="650"/>
      <c r="E94" s="650"/>
      <c r="F94" s="650"/>
      <c r="G94" s="650"/>
      <c r="H94" s="650"/>
      <c r="I94" s="650"/>
      <c r="J94" s="650"/>
      <c r="K94" s="650"/>
      <c r="L94" s="650"/>
      <c r="M94" s="650"/>
      <c r="N94" s="650"/>
      <c r="O94" s="650"/>
      <c r="P94" s="651"/>
      <c r="Q94" s="652"/>
      <c r="R94" s="653"/>
      <c r="S94" s="653"/>
      <c r="T94" s="653"/>
      <c r="U94" s="653"/>
      <c r="V94" s="654"/>
    </row>
    <row r="95" spans="1:22" ht="15.75" customHeight="1" thickBot="1" x14ac:dyDescent="0.3">
      <c r="A95" s="655" t="s">
        <v>783</v>
      </c>
      <c r="B95" s="656"/>
      <c r="C95" s="656"/>
      <c r="D95" s="656"/>
      <c r="E95" s="656"/>
      <c r="F95" s="656"/>
      <c r="G95" s="656"/>
      <c r="H95" s="656"/>
      <c r="I95" s="656"/>
      <c r="J95" s="656"/>
      <c r="K95" s="656"/>
      <c r="L95" s="656"/>
      <c r="M95" s="656"/>
      <c r="N95" s="656"/>
      <c r="O95" s="656"/>
      <c r="P95" s="656"/>
      <c r="Q95" s="656"/>
      <c r="R95" s="656"/>
      <c r="S95" s="656"/>
      <c r="T95" s="656"/>
      <c r="U95" s="656"/>
      <c r="V95" s="684"/>
    </row>
    <row r="96" spans="1:22" ht="34.5" customHeight="1" thickBot="1" x14ac:dyDescent="0.3">
      <c r="A96" s="706"/>
      <c r="B96" s="707"/>
      <c r="C96" s="707"/>
      <c r="D96" s="707"/>
      <c r="E96" s="708"/>
      <c r="F96" s="649" t="s">
        <v>775</v>
      </c>
      <c r="G96" s="650"/>
      <c r="H96" s="650"/>
      <c r="I96" s="651"/>
      <c r="J96" s="649" t="s">
        <v>776</v>
      </c>
      <c r="K96" s="650"/>
      <c r="L96" s="651"/>
      <c r="M96" s="649" t="s">
        <v>771</v>
      </c>
      <c r="N96" s="650"/>
      <c r="O96" s="650"/>
      <c r="P96" s="650"/>
      <c r="Q96" s="650"/>
      <c r="R96" s="650"/>
      <c r="S96" s="650"/>
      <c r="T96" s="651"/>
      <c r="U96" s="652" t="s">
        <v>776</v>
      </c>
      <c r="V96" s="654"/>
    </row>
    <row r="97" spans="1:22" ht="36.75" customHeight="1" thickBot="1" x14ac:dyDescent="0.3">
      <c r="A97" s="703"/>
      <c r="B97" s="704"/>
      <c r="C97" s="704"/>
      <c r="D97" s="704"/>
      <c r="E97" s="705"/>
      <c r="F97" s="649" t="s">
        <v>772</v>
      </c>
      <c r="G97" s="650"/>
      <c r="H97" s="650"/>
      <c r="I97" s="651"/>
      <c r="J97" s="649" t="s">
        <v>776</v>
      </c>
      <c r="K97" s="650"/>
      <c r="L97" s="651"/>
      <c r="M97" s="649" t="s">
        <v>774</v>
      </c>
      <c r="N97" s="650"/>
      <c r="O97" s="650"/>
      <c r="P97" s="650"/>
      <c r="Q97" s="650"/>
      <c r="R97" s="650"/>
      <c r="S97" s="650"/>
      <c r="T97" s="651"/>
      <c r="U97" s="652" t="s">
        <v>776</v>
      </c>
      <c r="V97" s="654"/>
    </row>
    <row r="98" spans="1:22" ht="31.5" customHeight="1" thickBot="1" x14ac:dyDescent="0.3">
      <c r="A98" s="700" t="s">
        <v>352</v>
      </c>
      <c r="B98" s="701"/>
      <c r="C98" s="701"/>
      <c r="D98" s="701"/>
      <c r="E98" s="702"/>
      <c r="F98" s="649" t="s">
        <v>773</v>
      </c>
      <c r="G98" s="650"/>
      <c r="H98" s="650"/>
      <c r="I98" s="651"/>
      <c r="J98" s="649" t="s">
        <v>776</v>
      </c>
      <c r="K98" s="650"/>
      <c r="L98" s="651"/>
      <c r="M98" s="649" t="s">
        <v>72</v>
      </c>
      <c r="N98" s="650"/>
      <c r="O98" s="650"/>
      <c r="P98" s="650"/>
      <c r="Q98" s="650"/>
      <c r="R98" s="650"/>
      <c r="S98" s="650"/>
      <c r="T98" s="651"/>
      <c r="U98" s="652" t="s">
        <v>776</v>
      </c>
      <c r="V98" s="654"/>
    </row>
    <row r="99" spans="1:22" ht="34.5" customHeight="1" thickBot="1" x14ac:dyDescent="0.3">
      <c r="A99" s="691" t="s">
        <v>353</v>
      </c>
      <c r="B99" s="692"/>
      <c r="C99" s="692"/>
      <c r="D99" s="692"/>
      <c r="E99" s="693"/>
      <c r="F99" s="649" t="s">
        <v>777</v>
      </c>
      <c r="G99" s="650"/>
      <c r="H99" s="650"/>
      <c r="I99" s="650"/>
      <c r="J99" s="650"/>
      <c r="K99" s="650"/>
      <c r="L99" s="650"/>
      <c r="M99" s="650"/>
      <c r="N99" s="650"/>
      <c r="O99" s="650"/>
      <c r="P99" s="651"/>
      <c r="Q99" s="652"/>
      <c r="R99" s="653"/>
      <c r="S99" s="653"/>
      <c r="T99" s="653"/>
      <c r="U99" s="653"/>
      <c r="V99" s="654"/>
    </row>
    <row r="100" spans="1:22" ht="33.75" customHeight="1" thickBot="1" x14ac:dyDescent="0.3">
      <c r="A100" s="694" t="s">
        <v>354</v>
      </c>
      <c r="B100" s="695"/>
      <c r="C100" s="695"/>
      <c r="D100" s="695"/>
      <c r="E100" s="696"/>
      <c r="F100" s="649" t="s">
        <v>778</v>
      </c>
      <c r="G100" s="650"/>
      <c r="H100" s="650"/>
      <c r="I100" s="650"/>
      <c r="J100" s="650"/>
      <c r="K100" s="650"/>
      <c r="L100" s="650"/>
      <c r="M100" s="650"/>
      <c r="N100" s="650"/>
      <c r="O100" s="650"/>
      <c r="P100" s="651"/>
      <c r="Q100" s="652"/>
      <c r="R100" s="653"/>
      <c r="S100" s="653"/>
      <c r="T100" s="653"/>
      <c r="U100" s="653"/>
      <c r="V100" s="654"/>
    </row>
    <row r="101" spans="1:22" ht="36.75" customHeight="1" thickBot="1" x14ac:dyDescent="0.3">
      <c r="A101" s="697"/>
      <c r="B101" s="698"/>
      <c r="C101" s="698"/>
      <c r="D101" s="698"/>
      <c r="E101" s="699"/>
      <c r="F101" s="649" t="s">
        <v>779</v>
      </c>
      <c r="G101" s="650"/>
      <c r="H101" s="650"/>
      <c r="I101" s="650"/>
      <c r="J101" s="650"/>
      <c r="K101" s="650"/>
      <c r="L101" s="650"/>
      <c r="M101" s="650"/>
      <c r="N101" s="650"/>
      <c r="O101" s="650"/>
      <c r="P101" s="651"/>
      <c r="Q101" s="652"/>
      <c r="R101" s="653"/>
      <c r="S101" s="653"/>
      <c r="T101" s="653"/>
      <c r="U101" s="653"/>
      <c r="V101" s="654"/>
    </row>
    <row r="102" spans="1:22" ht="36.75" customHeight="1" thickBot="1" x14ac:dyDescent="0.3">
      <c r="A102" s="688" t="s">
        <v>355</v>
      </c>
      <c r="B102" s="689"/>
      <c r="C102" s="689"/>
      <c r="D102" s="689"/>
      <c r="E102" s="690"/>
      <c r="F102" s="649" t="s">
        <v>780</v>
      </c>
      <c r="G102" s="650"/>
      <c r="H102" s="650"/>
      <c r="I102" s="650"/>
      <c r="J102" s="650"/>
      <c r="K102" s="650"/>
      <c r="L102" s="650"/>
      <c r="M102" s="650"/>
      <c r="N102" s="650"/>
      <c r="O102" s="650"/>
      <c r="P102" s="651"/>
      <c r="Q102" s="652"/>
      <c r="R102" s="653"/>
      <c r="S102" s="653"/>
      <c r="T102" s="653"/>
      <c r="U102" s="653"/>
      <c r="V102" s="654"/>
    </row>
    <row r="103" spans="1:22" ht="15.75" thickBot="1" x14ac:dyDescent="0.3">
      <c r="A103" s="685" t="s">
        <v>782</v>
      </c>
      <c r="B103" s="686"/>
      <c r="C103" s="686"/>
      <c r="D103" s="686"/>
      <c r="E103" s="686"/>
      <c r="F103" s="686"/>
      <c r="G103" s="686"/>
      <c r="H103" s="686"/>
      <c r="I103" s="686"/>
      <c r="J103" s="686"/>
      <c r="K103" s="686"/>
      <c r="L103" s="686"/>
      <c r="M103" s="686"/>
      <c r="N103" s="686"/>
      <c r="O103" s="686"/>
      <c r="P103" s="686"/>
      <c r="Q103" s="686"/>
      <c r="R103" s="686"/>
      <c r="S103" s="686"/>
      <c r="T103" s="686"/>
      <c r="U103" s="686"/>
      <c r="V103" s="687"/>
    </row>
    <row r="104" spans="1:22" ht="15.75" customHeight="1" thickBot="1" x14ac:dyDescent="0.3">
      <c r="A104" s="671" t="s">
        <v>356</v>
      </c>
      <c r="B104" s="672"/>
      <c r="C104" s="672"/>
      <c r="D104" s="672"/>
      <c r="E104" s="672"/>
      <c r="F104" s="672"/>
      <c r="G104" s="672"/>
      <c r="H104" s="672"/>
      <c r="I104" s="672"/>
      <c r="J104" s="672"/>
      <c r="K104" s="672"/>
      <c r="L104" s="672"/>
      <c r="M104" s="672"/>
      <c r="N104" s="672"/>
      <c r="O104" s="672"/>
      <c r="P104" s="673"/>
      <c r="Q104" s="652"/>
      <c r="R104" s="653"/>
      <c r="S104" s="653"/>
      <c r="T104" s="653"/>
      <c r="U104" s="653"/>
      <c r="V104" s="654"/>
    </row>
    <row r="105" spans="1:22" ht="15.75" thickBot="1" x14ac:dyDescent="0.3">
      <c r="A105" s="655" t="s">
        <v>357</v>
      </c>
      <c r="B105" s="656"/>
      <c r="C105" s="656"/>
      <c r="D105" s="656"/>
      <c r="E105" s="656"/>
      <c r="F105" s="656"/>
      <c r="G105" s="656"/>
      <c r="H105" s="656"/>
      <c r="I105" s="656"/>
      <c r="J105" s="656"/>
      <c r="K105" s="656"/>
      <c r="L105" s="656"/>
      <c r="M105" s="656"/>
      <c r="N105" s="656"/>
      <c r="O105" s="656"/>
      <c r="P105" s="656"/>
      <c r="Q105" s="656"/>
      <c r="R105" s="656"/>
      <c r="S105" s="656"/>
      <c r="T105" s="656"/>
      <c r="U105" s="656"/>
      <c r="V105" s="684"/>
    </row>
    <row r="106" spans="1:22" ht="15.75" thickBot="1" x14ac:dyDescent="0.3">
      <c r="A106" s="649" t="s">
        <v>358</v>
      </c>
      <c r="B106" s="650"/>
      <c r="C106" s="650"/>
      <c r="D106" s="650"/>
      <c r="E106" s="650"/>
      <c r="F106" s="650"/>
      <c r="G106" s="651"/>
      <c r="H106" s="652"/>
      <c r="I106" s="653"/>
      <c r="J106" s="654"/>
      <c r="K106" s="649" t="s">
        <v>359</v>
      </c>
      <c r="L106" s="650"/>
      <c r="M106" s="650"/>
      <c r="N106" s="650"/>
      <c r="O106" s="650"/>
      <c r="P106" s="650"/>
      <c r="Q106" s="650"/>
      <c r="R106" s="650"/>
      <c r="S106" s="651"/>
      <c r="T106" s="652"/>
      <c r="U106" s="653"/>
      <c r="V106" s="654"/>
    </row>
    <row r="107" spans="1:22" ht="15.75" thickBot="1" x14ac:dyDescent="0.3">
      <c r="A107" s="668" t="s">
        <v>360</v>
      </c>
      <c r="B107" s="669"/>
      <c r="C107" s="669"/>
      <c r="D107" s="669"/>
      <c r="E107" s="670"/>
      <c r="F107" s="671" t="s">
        <v>361</v>
      </c>
      <c r="G107" s="672"/>
      <c r="H107" s="672"/>
      <c r="I107" s="672"/>
      <c r="J107" s="672"/>
      <c r="K107" s="672"/>
      <c r="L107" s="672"/>
      <c r="M107" s="672"/>
      <c r="N107" s="672"/>
      <c r="O107" s="672"/>
      <c r="P107" s="673"/>
      <c r="Q107" s="652"/>
      <c r="R107" s="653"/>
      <c r="S107" s="653"/>
      <c r="T107" s="653"/>
      <c r="U107" s="653"/>
      <c r="V107" s="654"/>
    </row>
    <row r="108" spans="1:22" ht="15.75" thickBot="1" x14ac:dyDescent="0.3">
      <c r="A108" s="674" t="s">
        <v>764</v>
      </c>
      <c r="B108" s="675"/>
      <c r="C108" s="675"/>
      <c r="D108" s="676"/>
      <c r="E108" s="677"/>
      <c r="F108" s="678" t="s">
        <v>362</v>
      </c>
      <c r="G108" s="679"/>
      <c r="H108" s="679"/>
      <c r="I108" s="679"/>
      <c r="J108" s="679"/>
      <c r="K108" s="679"/>
      <c r="L108" s="679"/>
      <c r="M108" s="679"/>
      <c r="N108" s="679"/>
      <c r="O108" s="679"/>
      <c r="P108" s="680"/>
      <c r="Q108" s="681"/>
      <c r="R108" s="682"/>
      <c r="S108" s="682"/>
      <c r="T108" s="682"/>
      <c r="U108" s="682"/>
      <c r="V108" s="683"/>
    </row>
    <row r="109" spans="1:22" ht="16.5" thickBot="1" x14ac:dyDescent="0.3">
      <c r="A109" s="564"/>
      <c r="B109" s="557"/>
      <c r="C109" s="557"/>
      <c r="D109" s="662" t="s">
        <v>767</v>
      </c>
      <c r="E109" s="662"/>
      <c r="F109" s="663" t="s">
        <v>768</v>
      </c>
      <c r="G109" s="663"/>
      <c r="H109" s="664" t="s">
        <v>769</v>
      </c>
      <c r="I109" s="665"/>
      <c r="J109" s="666" t="s">
        <v>770</v>
      </c>
      <c r="K109" s="667"/>
      <c r="L109" s="565"/>
      <c r="M109" s="565"/>
      <c r="N109" s="565"/>
      <c r="O109" s="565"/>
      <c r="P109" s="565"/>
      <c r="Q109" s="566"/>
      <c r="R109" s="566"/>
      <c r="S109" s="566"/>
      <c r="T109" s="566"/>
      <c r="U109" s="566"/>
      <c r="V109" s="566"/>
    </row>
    <row r="110" spans="1:22" ht="15.75" thickBot="1" x14ac:dyDescent="0.3">
      <c r="A110" s="659" t="s">
        <v>765</v>
      </c>
      <c r="B110" s="557"/>
      <c r="C110" s="557"/>
      <c r="D110" s="567"/>
      <c r="E110" s="568"/>
      <c r="F110" s="666"/>
      <c r="G110" s="667"/>
      <c r="H110" s="666"/>
      <c r="I110" s="667"/>
      <c r="J110" s="666"/>
      <c r="K110" s="667"/>
      <c r="L110" s="562"/>
      <c r="M110" s="562"/>
      <c r="N110" s="562"/>
      <c r="O110" s="562"/>
      <c r="P110" s="562"/>
      <c r="Q110" s="563"/>
      <c r="R110" s="563"/>
      <c r="S110" s="563"/>
      <c r="T110" s="563"/>
      <c r="U110" s="563"/>
      <c r="V110" s="563"/>
    </row>
    <row r="111" spans="1:22" ht="15.75" thickBot="1" x14ac:dyDescent="0.3">
      <c r="A111" s="660"/>
      <c r="B111" s="557"/>
      <c r="C111" s="557"/>
      <c r="D111" s="557"/>
      <c r="E111" s="561"/>
      <c r="F111" s="666"/>
      <c r="G111" s="667"/>
      <c r="H111" s="666"/>
      <c r="I111" s="667"/>
      <c r="J111" s="666"/>
      <c r="K111" s="667"/>
      <c r="L111" s="562"/>
      <c r="M111" s="562"/>
      <c r="N111" s="562"/>
      <c r="O111" s="562"/>
      <c r="P111" s="562"/>
      <c r="Q111" s="563"/>
      <c r="R111" s="563"/>
      <c r="S111" s="563"/>
      <c r="T111" s="563"/>
      <c r="U111" s="563"/>
      <c r="V111" s="563"/>
    </row>
    <row r="112" spans="1:22" ht="15.75" thickBot="1" x14ac:dyDescent="0.3">
      <c r="A112" s="660"/>
      <c r="B112" s="557"/>
      <c r="C112" s="557"/>
      <c r="D112" s="557"/>
      <c r="E112" s="561"/>
      <c r="F112" s="666"/>
      <c r="G112" s="667"/>
      <c r="H112" s="666"/>
      <c r="I112" s="667"/>
      <c r="J112" s="666"/>
      <c r="K112" s="667"/>
      <c r="L112" s="562"/>
      <c r="M112" s="562"/>
      <c r="N112" s="562"/>
      <c r="O112" s="562"/>
      <c r="P112" s="562"/>
      <c r="Q112" s="563"/>
      <c r="R112" s="563"/>
      <c r="S112" s="563"/>
      <c r="T112" s="563"/>
      <c r="U112" s="563"/>
      <c r="V112" s="563"/>
    </row>
    <row r="113" spans="1:22" ht="15.75" thickBot="1" x14ac:dyDescent="0.3">
      <c r="A113" s="660"/>
      <c r="B113" s="557"/>
      <c r="C113" s="557"/>
      <c r="D113" s="557"/>
      <c r="E113" s="561"/>
      <c r="F113" s="666"/>
      <c r="G113" s="667"/>
      <c r="H113" s="666"/>
      <c r="I113" s="667"/>
      <c r="J113" s="666"/>
      <c r="K113" s="667"/>
      <c r="L113" s="562"/>
      <c r="M113" s="562"/>
      <c r="N113" s="562"/>
      <c r="O113" s="562"/>
      <c r="P113" s="562"/>
      <c r="Q113" s="563"/>
      <c r="R113" s="563"/>
      <c r="S113" s="563"/>
      <c r="T113" s="563"/>
      <c r="U113" s="563"/>
      <c r="V113" s="563"/>
    </row>
    <row r="114" spans="1:22" ht="15.75" thickBot="1" x14ac:dyDescent="0.3">
      <c r="A114" s="661"/>
      <c r="B114" s="557"/>
      <c r="C114" s="557"/>
      <c r="D114" s="557"/>
      <c r="E114" s="561"/>
      <c r="F114" s="666"/>
      <c r="G114" s="667"/>
      <c r="H114" s="666"/>
      <c r="I114" s="667"/>
      <c r="J114" s="666"/>
      <c r="K114" s="667"/>
      <c r="L114" s="562"/>
      <c r="M114" s="562"/>
      <c r="N114" s="562"/>
      <c r="O114" s="562"/>
      <c r="P114" s="562"/>
      <c r="Q114" s="563"/>
      <c r="R114" s="563"/>
      <c r="S114" s="563"/>
      <c r="T114" s="563"/>
      <c r="U114" s="563"/>
      <c r="V114" s="563"/>
    </row>
    <row r="115" spans="1:22" ht="15.75" thickBot="1" x14ac:dyDescent="0.3">
      <c r="A115" s="659" t="s">
        <v>766</v>
      </c>
      <c r="B115" s="557"/>
      <c r="C115" s="557"/>
      <c r="D115" s="557"/>
      <c r="E115" s="561"/>
      <c r="F115" s="666"/>
      <c r="G115" s="667"/>
      <c r="H115" s="666"/>
      <c r="I115" s="667"/>
      <c r="J115" s="666"/>
      <c r="K115" s="667"/>
      <c r="L115" s="562"/>
      <c r="M115" s="562"/>
      <c r="N115" s="562"/>
      <c r="O115" s="562"/>
      <c r="P115" s="562"/>
      <c r="Q115" s="563"/>
      <c r="R115" s="563"/>
      <c r="S115" s="563"/>
      <c r="T115" s="563"/>
      <c r="U115" s="563"/>
      <c r="V115" s="563"/>
    </row>
    <row r="116" spans="1:22" ht="15.75" thickBot="1" x14ac:dyDescent="0.3">
      <c r="A116" s="660"/>
      <c r="B116" s="557"/>
      <c r="C116" s="557"/>
      <c r="D116" s="557"/>
      <c r="E116" s="561"/>
      <c r="F116" s="666"/>
      <c r="G116" s="667"/>
      <c r="H116" s="666"/>
      <c r="I116" s="667"/>
      <c r="J116" s="666"/>
      <c r="K116" s="667"/>
      <c r="L116" s="562"/>
      <c r="M116" s="562"/>
      <c r="N116" s="562"/>
      <c r="O116" s="562"/>
      <c r="P116" s="562"/>
      <c r="Q116" s="563"/>
      <c r="R116" s="563"/>
      <c r="S116" s="563"/>
      <c r="T116" s="563"/>
      <c r="U116" s="563"/>
      <c r="V116" s="563"/>
    </row>
    <row r="117" spans="1:22" ht="15.75" thickBot="1" x14ac:dyDescent="0.3">
      <c r="A117" s="661"/>
      <c r="B117" s="557"/>
      <c r="C117" s="557"/>
      <c r="D117" s="557"/>
      <c r="E117" s="561"/>
      <c r="F117" s="666"/>
      <c r="G117" s="667"/>
      <c r="H117" s="666"/>
      <c r="I117" s="667"/>
      <c r="J117" s="666"/>
      <c r="K117" s="667"/>
      <c r="L117" s="562"/>
      <c r="M117" s="562"/>
      <c r="N117" s="562"/>
      <c r="O117" s="562"/>
      <c r="P117" s="562"/>
      <c r="Q117" s="563"/>
      <c r="R117" s="563"/>
      <c r="S117" s="563"/>
      <c r="T117" s="563"/>
      <c r="U117" s="563"/>
      <c r="V117" s="563"/>
    </row>
    <row r="118" spans="1:22" ht="15.75" thickBot="1" x14ac:dyDescent="0.3">
      <c r="A118" s="655" t="s">
        <v>781</v>
      </c>
      <c r="B118" s="656"/>
      <c r="C118" s="656"/>
      <c r="D118" s="656"/>
      <c r="E118" s="657"/>
      <c r="F118" s="657"/>
      <c r="G118" s="657"/>
      <c r="H118" s="657"/>
      <c r="I118" s="657"/>
      <c r="J118" s="657"/>
      <c r="K118" s="657"/>
      <c r="L118" s="657"/>
      <c r="M118" s="657"/>
      <c r="N118" s="657"/>
      <c r="O118" s="657"/>
      <c r="P118" s="657"/>
      <c r="Q118" s="657"/>
      <c r="R118" s="657"/>
      <c r="S118" s="657"/>
      <c r="T118" s="657"/>
      <c r="U118" s="657"/>
      <c r="V118" s="658"/>
    </row>
    <row r="119" spans="1:22" ht="15.75" thickBot="1" x14ac:dyDescent="0.3">
      <c r="A119" s="649" t="s">
        <v>754</v>
      </c>
      <c r="B119" s="650"/>
      <c r="C119" s="650"/>
      <c r="D119" s="651"/>
      <c r="E119" s="649"/>
      <c r="F119" s="650"/>
      <c r="G119" s="650"/>
      <c r="H119" s="650"/>
      <c r="I119" s="650"/>
      <c r="J119" s="651"/>
      <c r="K119" s="649" t="s">
        <v>759</v>
      </c>
      <c r="L119" s="650"/>
      <c r="M119" s="650"/>
      <c r="N119" s="650"/>
      <c r="O119" s="651"/>
      <c r="P119" s="652"/>
      <c r="Q119" s="653"/>
      <c r="R119" s="653"/>
      <c r="S119" s="653"/>
      <c r="T119" s="653"/>
      <c r="U119" s="653"/>
      <c r="V119" s="654"/>
    </row>
    <row r="120" spans="1:22" ht="15.75" thickBot="1" x14ac:dyDescent="0.3">
      <c r="A120" s="649" t="s">
        <v>755</v>
      </c>
      <c r="B120" s="650"/>
      <c r="C120" s="650"/>
      <c r="D120" s="651"/>
      <c r="E120" s="649"/>
      <c r="F120" s="650"/>
      <c r="G120" s="650"/>
      <c r="H120" s="650"/>
      <c r="I120" s="650"/>
      <c r="J120" s="651"/>
      <c r="K120" s="649" t="s">
        <v>760</v>
      </c>
      <c r="L120" s="650"/>
      <c r="M120" s="650"/>
      <c r="N120" s="650"/>
      <c r="O120" s="651"/>
      <c r="P120" s="652"/>
      <c r="Q120" s="653"/>
      <c r="R120" s="653"/>
      <c r="S120" s="653"/>
      <c r="T120" s="653"/>
      <c r="U120" s="653"/>
      <c r="V120" s="654"/>
    </row>
    <row r="121" spans="1:22" ht="15.75" thickBot="1" x14ac:dyDescent="0.3">
      <c r="A121" s="649" t="s">
        <v>756</v>
      </c>
      <c r="B121" s="650"/>
      <c r="C121" s="650"/>
      <c r="D121" s="651"/>
      <c r="E121" s="649"/>
      <c r="F121" s="650"/>
      <c r="G121" s="650"/>
      <c r="H121" s="650"/>
      <c r="I121" s="650"/>
      <c r="J121" s="651"/>
      <c r="K121" s="649" t="s">
        <v>761</v>
      </c>
      <c r="L121" s="650"/>
      <c r="M121" s="650"/>
      <c r="N121" s="650"/>
      <c r="O121" s="651"/>
      <c r="P121" s="652"/>
      <c r="Q121" s="653"/>
      <c r="R121" s="653"/>
      <c r="S121" s="653"/>
      <c r="T121" s="653"/>
      <c r="U121" s="653"/>
      <c r="V121" s="654"/>
    </row>
    <row r="122" spans="1:22" ht="15.75" thickBot="1" x14ac:dyDescent="0.3">
      <c r="A122" s="649" t="s">
        <v>757</v>
      </c>
      <c r="B122" s="650"/>
      <c r="C122" s="650"/>
      <c r="D122" s="651"/>
      <c r="E122" s="649"/>
      <c r="F122" s="650"/>
      <c r="G122" s="650"/>
      <c r="H122" s="650"/>
      <c r="I122" s="650"/>
      <c r="J122" s="651"/>
      <c r="K122" s="649" t="s">
        <v>762</v>
      </c>
      <c r="L122" s="650"/>
      <c r="M122" s="650"/>
      <c r="N122" s="650"/>
      <c r="O122" s="651"/>
      <c r="P122" s="652"/>
      <c r="Q122" s="653"/>
      <c r="R122" s="653"/>
      <c r="S122" s="653"/>
      <c r="T122" s="653"/>
      <c r="U122" s="653"/>
      <c r="V122" s="654"/>
    </row>
    <row r="123" spans="1:22" ht="15.75" thickBot="1" x14ac:dyDescent="0.3">
      <c r="A123" s="649" t="s">
        <v>758</v>
      </c>
      <c r="B123" s="650"/>
      <c r="C123" s="650"/>
      <c r="D123" s="651"/>
      <c r="E123" s="649"/>
      <c r="F123" s="650"/>
      <c r="G123" s="650"/>
      <c r="H123" s="650"/>
      <c r="I123" s="650"/>
      <c r="J123" s="651"/>
      <c r="K123" s="649" t="s">
        <v>763</v>
      </c>
      <c r="L123" s="650"/>
      <c r="M123" s="650"/>
      <c r="N123" s="650"/>
      <c r="O123" s="651"/>
      <c r="P123" s="652"/>
      <c r="Q123" s="653"/>
      <c r="R123" s="653"/>
      <c r="S123" s="653"/>
      <c r="T123" s="653"/>
      <c r="U123" s="653"/>
      <c r="V123" s="654"/>
    </row>
    <row r="124" spans="1:22" x14ac:dyDescent="0.25">
      <c r="A124" s="350"/>
      <c r="B124" s="350"/>
      <c r="C124" s="350"/>
      <c r="D124" s="350"/>
      <c r="E124" s="350"/>
      <c r="F124" s="350"/>
      <c r="G124" s="350"/>
      <c r="H124" s="350"/>
      <c r="I124" s="350"/>
      <c r="J124" s="350"/>
      <c r="K124" s="350"/>
      <c r="L124" s="350"/>
      <c r="M124" s="350"/>
      <c r="N124" s="350"/>
      <c r="O124" s="350"/>
      <c r="P124" s="350"/>
      <c r="Q124" s="350"/>
      <c r="R124" s="350"/>
      <c r="S124" s="350"/>
      <c r="T124" s="350"/>
      <c r="U124" s="350"/>
      <c r="V124" s="350"/>
    </row>
    <row r="125" spans="1:22" x14ac:dyDescent="0.25">
      <c r="A125" s="361"/>
    </row>
  </sheetData>
  <sheetProtection algorithmName="SHA-512" hashValue="QyN6skvN1XuQcnXV7tPsy2JiUUdUrjRMBopAzT3Gq1mbkxcWVTx5t6y9+OHTse178xwk+UG1K1BpvVX8p7p68A==" saltValue="q7Z4FifgGcPecqUSIgW4og==" spinCount="100000" sheet="1" objects="1" scenarios="1"/>
  <mergeCells count="306">
    <mergeCell ref="A11:K11"/>
    <mergeCell ref="L11:V11"/>
    <mergeCell ref="A12:V12"/>
    <mergeCell ref="A8:K8"/>
    <mergeCell ref="L8:V8"/>
    <mergeCell ref="A9:V9"/>
    <mergeCell ref="A10:K10"/>
    <mergeCell ref="L10:V10"/>
    <mergeCell ref="A5:V5"/>
    <mergeCell ref="A6:K6"/>
    <mergeCell ref="L6:V6"/>
    <mergeCell ref="A7:K7"/>
    <mergeCell ref="L7:V7"/>
    <mergeCell ref="A17:V17"/>
    <mergeCell ref="A18:V18"/>
    <mergeCell ref="A15:V15"/>
    <mergeCell ref="A16:K16"/>
    <mergeCell ref="L16:V16"/>
    <mergeCell ref="A13:K13"/>
    <mergeCell ref="L13:V13"/>
    <mergeCell ref="A14:K14"/>
    <mergeCell ref="L14:V14"/>
    <mergeCell ref="A22:K22"/>
    <mergeCell ref="L22:V22"/>
    <mergeCell ref="A23:K23"/>
    <mergeCell ref="L23:V23"/>
    <mergeCell ref="A19:K19"/>
    <mergeCell ref="L19:V19"/>
    <mergeCell ref="A20:V20"/>
    <mergeCell ref="A21:K21"/>
    <mergeCell ref="L21:V21"/>
    <mergeCell ref="A26:V26"/>
    <mergeCell ref="B27:C27"/>
    <mergeCell ref="D27:F27"/>
    <mergeCell ref="G27:H27"/>
    <mergeCell ref="I27:L27"/>
    <mergeCell ref="N27:Q27"/>
    <mergeCell ref="A24:V24"/>
    <mergeCell ref="B25:C25"/>
    <mergeCell ref="D25:F25"/>
    <mergeCell ref="G25:H25"/>
    <mergeCell ref="I25:L25"/>
    <mergeCell ref="N25:Q25"/>
    <mergeCell ref="S25:U25"/>
    <mergeCell ref="A29:V29"/>
    <mergeCell ref="A30:E30"/>
    <mergeCell ref="F30:K30"/>
    <mergeCell ref="L30:P30"/>
    <mergeCell ref="Q30:V30"/>
    <mergeCell ref="S27:U27"/>
    <mergeCell ref="V27:V28"/>
    <mergeCell ref="B28:C28"/>
    <mergeCell ref="D28:F28"/>
    <mergeCell ref="G28:H28"/>
    <mergeCell ref="I28:L28"/>
    <mergeCell ref="N28:Q28"/>
    <mergeCell ref="S28:U28"/>
    <mergeCell ref="A34:K34"/>
    <mergeCell ref="L34:V34"/>
    <mergeCell ref="A33:V33"/>
    <mergeCell ref="A32:E32"/>
    <mergeCell ref="F32:K32"/>
    <mergeCell ref="L32:P32"/>
    <mergeCell ref="Q32:V32"/>
    <mergeCell ref="A31:E31"/>
    <mergeCell ref="F31:K31"/>
    <mergeCell ref="L31:P31"/>
    <mergeCell ref="Q31:V31"/>
    <mergeCell ref="A41:E41"/>
    <mergeCell ref="F41:K41"/>
    <mergeCell ref="L41:P41"/>
    <mergeCell ref="Q41:V41"/>
    <mergeCell ref="A37:K37"/>
    <mergeCell ref="L37:V37"/>
    <mergeCell ref="A39:V39"/>
    <mergeCell ref="A35:V35"/>
    <mergeCell ref="A36:V36"/>
    <mergeCell ref="A38:K38"/>
    <mergeCell ref="L38:V38"/>
    <mergeCell ref="L40:V40"/>
    <mergeCell ref="A47:V47"/>
    <mergeCell ref="A48:V48"/>
    <mergeCell ref="A46:K46"/>
    <mergeCell ref="L46:V46"/>
    <mergeCell ref="A42:V42"/>
    <mergeCell ref="A44:K44"/>
    <mergeCell ref="L44:V44"/>
    <mergeCell ref="A45:K45"/>
    <mergeCell ref="L45:V45"/>
    <mergeCell ref="L43:V43"/>
    <mergeCell ref="H51:K51"/>
    <mergeCell ref="L51:N51"/>
    <mergeCell ref="O51:R51"/>
    <mergeCell ref="S51:V51"/>
    <mergeCell ref="C50:G50"/>
    <mergeCell ref="H50:K50"/>
    <mergeCell ref="L50:N50"/>
    <mergeCell ref="O50:R50"/>
    <mergeCell ref="S50:V50"/>
    <mergeCell ref="A56:V56"/>
    <mergeCell ref="A57:E57"/>
    <mergeCell ref="F57:K57"/>
    <mergeCell ref="L57:P57"/>
    <mergeCell ref="Q57:V57"/>
    <mergeCell ref="C54:G54"/>
    <mergeCell ref="H54:K54"/>
    <mergeCell ref="L54:N54"/>
    <mergeCell ref="A55:V55"/>
    <mergeCell ref="S52:V54"/>
    <mergeCell ref="C53:G53"/>
    <mergeCell ref="H53:K53"/>
    <mergeCell ref="L53:N53"/>
    <mergeCell ref="A49:B54"/>
    <mergeCell ref="C49:G49"/>
    <mergeCell ref="H49:K49"/>
    <mergeCell ref="L49:N49"/>
    <mergeCell ref="O49:R49"/>
    <mergeCell ref="S49:V49"/>
    <mergeCell ref="C52:G52"/>
    <mergeCell ref="H52:K52"/>
    <mergeCell ref="L52:N52"/>
    <mergeCell ref="O52:R54"/>
    <mergeCell ref="C51:G51"/>
    <mergeCell ref="A60:E60"/>
    <mergeCell ref="F60:K60"/>
    <mergeCell ref="L60:P60"/>
    <mergeCell ref="Q60:V60"/>
    <mergeCell ref="A58:V58"/>
    <mergeCell ref="A59:E59"/>
    <mergeCell ref="F59:K59"/>
    <mergeCell ref="L59:P59"/>
    <mergeCell ref="Q59:V59"/>
    <mergeCell ref="A63:E63"/>
    <mergeCell ref="F63:K63"/>
    <mergeCell ref="L63:V63"/>
    <mergeCell ref="A62:E62"/>
    <mergeCell ref="F62:K62"/>
    <mergeCell ref="L62:P62"/>
    <mergeCell ref="Q62:V62"/>
    <mergeCell ref="A61:E61"/>
    <mergeCell ref="F61:K61"/>
    <mergeCell ref="L61:P61"/>
    <mergeCell ref="Q61:V61"/>
    <mergeCell ref="A66:V66"/>
    <mergeCell ref="A67:E67"/>
    <mergeCell ref="F67:K67"/>
    <mergeCell ref="L67:P67"/>
    <mergeCell ref="Q67:V67"/>
    <mergeCell ref="A64:V64"/>
    <mergeCell ref="A65:E65"/>
    <mergeCell ref="F65:K65"/>
    <mergeCell ref="L65:P65"/>
    <mergeCell ref="Q65:V65"/>
    <mergeCell ref="Q69:V69"/>
    <mergeCell ref="A70:E70"/>
    <mergeCell ref="F70:K70"/>
    <mergeCell ref="L70:P70"/>
    <mergeCell ref="Q70:V70"/>
    <mergeCell ref="A68:E68"/>
    <mergeCell ref="F68:K68"/>
    <mergeCell ref="L68:P68"/>
    <mergeCell ref="Q68:V68"/>
    <mergeCell ref="A69:E69"/>
    <mergeCell ref="F69:K69"/>
    <mergeCell ref="L69:P69"/>
    <mergeCell ref="A74:V74"/>
    <mergeCell ref="A75:E75"/>
    <mergeCell ref="F75:K75"/>
    <mergeCell ref="L75:P75"/>
    <mergeCell ref="Q75:V75"/>
    <mergeCell ref="A73:E73"/>
    <mergeCell ref="F73:K73"/>
    <mergeCell ref="L73:V73"/>
    <mergeCell ref="A71:V71"/>
    <mergeCell ref="A72:E72"/>
    <mergeCell ref="F72:K72"/>
    <mergeCell ref="L72:P72"/>
    <mergeCell ref="Q72:V72"/>
    <mergeCell ref="A80:V80"/>
    <mergeCell ref="A81:V81"/>
    <mergeCell ref="A78:V78"/>
    <mergeCell ref="A79:P79"/>
    <mergeCell ref="Q79:V79"/>
    <mergeCell ref="A77:K77"/>
    <mergeCell ref="L77:V77"/>
    <mergeCell ref="A76:E76"/>
    <mergeCell ref="F76:K76"/>
    <mergeCell ref="L76:P76"/>
    <mergeCell ref="Q76:V76"/>
    <mergeCell ref="A86:P86"/>
    <mergeCell ref="Q86:V86"/>
    <mergeCell ref="A84:V84"/>
    <mergeCell ref="A85:P85"/>
    <mergeCell ref="Q85:V85"/>
    <mergeCell ref="A83:K83"/>
    <mergeCell ref="L83:V83"/>
    <mergeCell ref="A82:E82"/>
    <mergeCell ref="F82:K82"/>
    <mergeCell ref="L82:P82"/>
    <mergeCell ref="Q82:V82"/>
    <mergeCell ref="A94:P94"/>
    <mergeCell ref="Q94:V94"/>
    <mergeCell ref="A95:V95"/>
    <mergeCell ref="A89:K89"/>
    <mergeCell ref="L89:V89"/>
    <mergeCell ref="A93:V93"/>
    <mergeCell ref="A91:E91"/>
    <mergeCell ref="A92:E92"/>
    <mergeCell ref="A87:V87"/>
    <mergeCell ref="A88:E88"/>
    <mergeCell ref="F88:K88"/>
    <mergeCell ref="L88:P88"/>
    <mergeCell ref="Q88:V88"/>
    <mergeCell ref="A90:E90"/>
    <mergeCell ref="F90:K90"/>
    <mergeCell ref="A97:E97"/>
    <mergeCell ref="F97:I97"/>
    <mergeCell ref="J97:L97"/>
    <mergeCell ref="M97:T97"/>
    <mergeCell ref="U97:V97"/>
    <mergeCell ref="A96:E96"/>
    <mergeCell ref="F96:I96"/>
    <mergeCell ref="J96:L96"/>
    <mergeCell ref="M96:T96"/>
    <mergeCell ref="U96:V96"/>
    <mergeCell ref="A99:E99"/>
    <mergeCell ref="F99:P99"/>
    <mergeCell ref="Q99:V99"/>
    <mergeCell ref="A100:E101"/>
    <mergeCell ref="F100:P100"/>
    <mergeCell ref="Q100:V100"/>
    <mergeCell ref="A98:E98"/>
    <mergeCell ref="F98:I98"/>
    <mergeCell ref="J98:L98"/>
    <mergeCell ref="M98:T98"/>
    <mergeCell ref="U98:V98"/>
    <mergeCell ref="A105:V105"/>
    <mergeCell ref="A106:G106"/>
    <mergeCell ref="H106:J106"/>
    <mergeCell ref="K106:S106"/>
    <mergeCell ref="T106:V106"/>
    <mergeCell ref="A103:V103"/>
    <mergeCell ref="A104:P104"/>
    <mergeCell ref="Q104:V104"/>
    <mergeCell ref="F101:P101"/>
    <mergeCell ref="Q101:V101"/>
    <mergeCell ref="A102:E102"/>
    <mergeCell ref="F102:P102"/>
    <mergeCell ref="Q102:V102"/>
    <mergeCell ref="E119:J119"/>
    <mergeCell ref="K119:O119"/>
    <mergeCell ref="P119:V119"/>
    <mergeCell ref="A107:E107"/>
    <mergeCell ref="F107:P107"/>
    <mergeCell ref="Q107:V107"/>
    <mergeCell ref="A108:E108"/>
    <mergeCell ref="F108:P108"/>
    <mergeCell ref="Q108:V108"/>
    <mergeCell ref="H113:I113"/>
    <mergeCell ref="H112:I112"/>
    <mergeCell ref="H111:I111"/>
    <mergeCell ref="H110:I110"/>
    <mergeCell ref="F117:G117"/>
    <mergeCell ref="F116:G116"/>
    <mergeCell ref="F115:G115"/>
    <mergeCell ref="F114:G114"/>
    <mergeCell ref="F113:G113"/>
    <mergeCell ref="F112:G112"/>
    <mergeCell ref="F111:G111"/>
    <mergeCell ref="F110:G110"/>
    <mergeCell ref="K123:O123"/>
    <mergeCell ref="P123:V123"/>
    <mergeCell ref="A122:D122"/>
    <mergeCell ref="E122:J122"/>
    <mergeCell ref="K122:O122"/>
    <mergeCell ref="P122:V122"/>
    <mergeCell ref="A123:D123"/>
    <mergeCell ref="E123:J123"/>
    <mergeCell ref="A121:D121"/>
    <mergeCell ref="E121:J121"/>
    <mergeCell ref="K121:O121"/>
    <mergeCell ref="P121:V121"/>
    <mergeCell ref="A120:D120"/>
    <mergeCell ref="E120:J120"/>
    <mergeCell ref="K120:O120"/>
    <mergeCell ref="P120:V120"/>
    <mergeCell ref="A118:V118"/>
    <mergeCell ref="A119:D119"/>
    <mergeCell ref="A110:A114"/>
    <mergeCell ref="A115:A117"/>
    <mergeCell ref="D109:E109"/>
    <mergeCell ref="F109:G109"/>
    <mergeCell ref="H109:I109"/>
    <mergeCell ref="J109:K109"/>
    <mergeCell ref="J117:K117"/>
    <mergeCell ref="J116:K116"/>
    <mergeCell ref="J115:K115"/>
    <mergeCell ref="J114:K114"/>
    <mergeCell ref="J113:K113"/>
    <mergeCell ref="J112:K112"/>
    <mergeCell ref="J111:K111"/>
    <mergeCell ref="J110:K110"/>
    <mergeCell ref="H117:I117"/>
    <mergeCell ref="H116:I116"/>
    <mergeCell ref="H115:I115"/>
    <mergeCell ref="H114:I114"/>
  </mergeCells>
  <hyperlinks>
    <hyperlink ref="A1" location="HOME!A1" display="HOME" xr:uid="{812D6F79-0EB4-4372-8D36-CB85D57F9797}"/>
    <hyperlink ref="L73:V73" r:id="rId1" display="If waste-to-energy, see sheet for data needs" xr:uid="{A732E25F-56A9-4CE1-9E1C-59F7BB7C5FC5}"/>
    <hyperlink ref="L77:V77" r:id="rId2" display="If waste transfer station, see sheet for data needs" xr:uid="{CB6D41DE-1856-4D1E-BBF1-5E7472EC3E4B}"/>
    <hyperlink ref="L83:V83" r:id="rId3" display="Centralized treatment (if available, see sheet for data needs)" xr:uid="{B98EBDE3-46EF-4645-994E-AA7904C72B70}"/>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09553-ED96-4D6F-82AD-A0B74F8B4A6E}">
  <sheetPr codeName="Sheet2">
    <tabColor theme="9" tint="0.39997558519241921"/>
  </sheetPr>
  <dimension ref="A1:O125"/>
  <sheetViews>
    <sheetView showGridLines="0" zoomScale="60" zoomScaleNormal="60" workbookViewId="0"/>
  </sheetViews>
  <sheetFormatPr defaultRowHeight="15" x14ac:dyDescent="0.25"/>
  <cols>
    <col min="3" max="3" width="4.5703125" customWidth="1"/>
    <col min="4" max="4" width="4.85546875" customWidth="1"/>
    <col min="5" max="6" width="4.5703125" customWidth="1"/>
    <col min="7" max="7" width="3.42578125" customWidth="1"/>
    <col min="8" max="8" width="4.42578125" customWidth="1"/>
    <col min="9" max="9" width="3.85546875" customWidth="1"/>
    <col min="10" max="10" width="5.5703125" customWidth="1"/>
    <col min="11" max="11" width="5.28515625" customWidth="1"/>
    <col min="12" max="12" width="2.7109375" customWidth="1"/>
    <col min="13" max="13" width="3.85546875" customWidth="1"/>
    <col min="15" max="15" width="12.42578125" customWidth="1"/>
  </cols>
  <sheetData>
    <row r="1" spans="1:15" ht="19.5" thickBot="1" x14ac:dyDescent="0.35">
      <c r="A1" s="409" t="s">
        <v>628</v>
      </c>
    </row>
    <row r="2" spans="1:15" x14ac:dyDescent="0.25">
      <c r="A2" s="171"/>
      <c r="B2" s="71"/>
      <c r="C2" s="71"/>
      <c r="D2" s="71"/>
      <c r="E2" s="71"/>
      <c r="F2" s="71"/>
      <c r="G2" s="71"/>
      <c r="H2" s="71"/>
      <c r="I2" s="71"/>
      <c r="J2" s="71"/>
      <c r="K2" s="71"/>
      <c r="L2" s="71"/>
      <c r="M2" s="71"/>
      <c r="N2" s="71"/>
      <c r="O2" s="247"/>
    </row>
    <row r="3" spans="1:15" ht="28.5" x14ac:dyDescent="0.45">
      <c r="A3" s="83"/>
      <c r="B3" s="404"/>
      <c r="C3" s="404"/>
      <c r="D3" s="842" t="s">
        <v>421</v>
      </c>
      <c r="E3" s="842"/>
      <c r="F3" s="842"/>
      <c r="G3" s="842"/>
      <c r="H3" s="842"/>
      <c r="I3" s="842"/>
      <c r="J3" s="842"/>
      <c r="K3" s="842"/>
      <c r="L3" s="842"/>
      <c r="M3" s="842"/>
      <c r="N3" s="842"/>
      <c r="O3" s="843"/>
    </row>
    <row r="4" spans="1:15" x14ac:dyDescent="0.25">
      <c r="A4" s="83"/>
      <c r="B4" s="404"/>
      <c r="C4" s="404"/>
      <c r="D4" s="822" t="s">
        <v>420</v>
      </c>
      <c r="E4" s="822"/>
      <c r="F4" s="822"/>
      <c r="G4" s="822"/>
      <c r="H4" s="822"/>
      <c r="I4" s="822"/>
      <c r="J4" s="822"/>
      <c r="K4" s="822"/>
      <c r="L4" s="822"/>
      <c r="M4" s="822"/>
      <c r="N4" s="822"/>
      <c r="O4" s="823"/>
    </row>
    <row r="5" spans="1:15" ht="9.9499999999999993" customHeight="1" x14ac:dyDescent="0.25">
      <c r="A5" s="821"/>
      <c r="B5" s="822"/>
      <c r="C5" s="822"/>
      <c r="D5" s="822"/>
      <c r="E5" s="822"/>
      <c r="F5" s="822"/>
      <c r="G5" s="822"/>
      <c r="H5" s="822"/>
      <c r="I5" s="822"/>
      <c r="J5" s="822"/>
      <c r="K5" s="822"/>
      <c r="L5" s="822"/>
      <c r="M5" s="822"/>
      <c r="N5" s="822"/>
      <c r="O5" s="823"/>
    </row>
    <row r="6" spans="1:15" ht="9.9499999999999993" customHeight="1" x14ac:dyDescent="0.25">
      <c r="A6" s="821"/>
      <c r="B6" s="822"/>
      <c r="C6" s="822"/>
      <c r="D6" s="822"/>
      <c r="E6" s="822"/>
      <c r="F6" s="822"/>
      <c r="G6" s="822"/>
      <c r="H6" s="822"/>
      <c r="I6" s="822"/>
      <c r="J6" s="822"/>
      <c r="K6" s="822"/>
      <c r="L6" s="822"/>
      <c r="M6" s="822"/>
      <c r="N6" s="822"/>
      <c r="O6" s="823"/>
    </row>
    <row r="7" spans="1:15" ht="9.9499999999999993" customHeight="1" x14ac:dyDescent="0.25">
      <c r="A7" s="821"/>
      <c r="B7" s="822"/>
      <c r="C7" s="822"/>
      <c r="D7" s="822"/>
      <c r="E7" s="822"/>
      <c r="F7" s="822"/>
      <c r="G7" s="822"/>
      <c r="H7" s="822"/>
      <c r="I7" s="822"/>
      <c r="J7" s="822"/>
      <c r="K7" s="822"/>
      <c r="L7" s="822"/>
      <c r="M7" s="822"/>
      <c r="N7" s="822"/>
      <c r="O7" s="823"/>
    </row>
    <row r="8" spans="1:15" ht="9.9499999999999993" customHeight="1" thickBot="1" x14ac:dyDescent="0.3">
      <c r="A8" s="821"/>
      <c r="B8" s="822"/>
      <c r="C8" s="822"/>
      <c r="D8" s="822"/>
      <c r="E8" s="822"/>
      <c r="F8" s="822"/>
      <c r="G8" s="822"/>
      <c r="H8" s="822"/>
      <c r="I8" s="822"/>
      <c r="J8" s="822"/>
      <c r="K8" s="822"/>
      <c r="L8" s="822"/>
      <c r="M8" s="822"/>
      <c r="N8" s="822"/>
      <c r="O8" s="823"/>
    </row>
    <row r="9" spans="1:15" ht="24" thickBot="1" x14ac:dyDescent="0.4">
      <c r="A9" s="830" t="s">
        <v>389</v>
      </c>
      <c r="B9" s="831"/>
      <c r="C9" s="831"/>
      <c r="D9" s="831"/>
      <c r="E9" s="831"/>
      <c r="F9" s="831"/>
      <c r="G9" s="831"/>
      <c r="H9" s="831"/>
      <c r="I9" s="831"/>
      <c r="J9" s="831"/>
      <c r="K9" s="831"/>
      <c r="L9" s="831"/>
      <c r="M9" s="831"/>
      <c r="N9" s="831"/>
      <c r="O9" s="832"/>
    </row>
    <row r="10" spans="1:15" ht="9.9499999999999993" customHeight="1" x14ac:dyDescent="0.25">
      <c r="A10" s="821"/>
      <c r="B10" s="822"/>
      <c r="C10" s="822"/>
      <c r="D10" s="822"/>
      <c r="E10" s="822"/>
      <c r="F10" s="822"/>
      <c r="G10" s="822"/>
      <c r="H10" s="822"/>
      <c r="I10" s="822"/>
      <c r="J10" s="822"/>
      <c r="K10" s="822"/>
      <c r="L10" s="822"/>
      <c r="M10" s="822"/>
      <c r="N10" s="822"/>
      <c r="O10" s="836" t="s">
        <v>390</v>
      </c>
    </row>
    <row r="11" spans="1:15" ht="9.9499999999999993" customHeight="1" x14ac:dyDescent="0.25">
      <c r="A11" s="821"/>
      <c r="B11" s="822"/>
      <c r="C11" s="822"/>
      <c r="D11" s="822"/>
      <c r="E11" s="822"/>
      <c r="F11" s="822"/>
      <c r="G11" s="822"/>
      <c r="H11" s="822"/>
      <c r="I11" s="822"/>
      <c r="J11" s="822"/>
      <c r="K11" s="822"/>
      <c r="L11" s="822"/>
      <c r="M11" s="822"/>
      <c r="N11" s="822"/>
      <c r="O11" s="836"/>
    </row>
    <row r="12" spans="1:15" ht="9.9499999999999993" customHeight="1" x14ac:dyDescent="0.25">
      <c r="A12" s="821"/>
      <c r="B12" s="822"/>
      <c r="C12" s="822"/>
      <c r="D12" s="822"/>
      <c r="E12" s="822"/>
      <c r="F12" s="822"/>
      <c r="G12" s="822"/>
      <c r="H12" s="822"/>
      <c r="I12" s="822"/>
      <c r="J12" s="822"/>
      <c r="K12" s="822"/>
      <c r="L12" s="822"/>
      <c r="M12" s="822"/>
      <c r="N12" s="822"/>
      <c r="O12" s="836"/>
    </row>
    <row r="13" spans="1:15" ht="9.9499999999999993" customHeight="1" x14ac:dyDescent="0.25">
      <c r="A13" s="821"/>
      <c r="B13" s="822"/>
      <c r="C13" s="822"/>
      <c r="D13" s="822"/>
      <c r="E13" s="822"/>
      <c r="F13" s="822"/>
      <c r="G13" s="822"/>
      <c r="H13" s="822"/>
      <c r="I13" s="822"/>
      <c r="J13" s="822"/>
      <c r="K13" s="822"/>
      <c r="L13" s="822"/>
      <c r="M13" s="822"/>
      <c r="N13" s="822"/>
      <c r="O13" s="836"/>
    </row>
    <row r="14" spans="1:15" ht="9.9499999999999993" customHeight="1" x14ac:dyDescent="0.25">
      <c r="A14" s="828"/>
      <c r="B14" s="829"/>
      <c r="C14" s="829"/>
      <c r="D14" s="829"/>
      <c r="E14" s="829"/>
      <c r="F14" s="829"/>
      <c r="G14" s="829"/>
      <c r="H14" s="829"/>
      <c r="I14" s="829"/>
      <c r="J14" s="829"/>
      <c r="K14" s="829"/>
      <c r="L14" s="829"/>
      <c r="M14" s="829"/>
      <c r="N14" s="829"/>
      <c r="O14" s="837"/>
    </row>
    <row r="15" spans="1:15" ht="9.9499999999999993" customHeight="1" x14ac:dyDescent="0.25">
      <c r="A15" s="821"/>
      <c r="B15" s="822"/>
      <c r="C15" s="822"/>
      <c r="D15" s="822"/>
      <c r="E15" s="822"/>
      <c r="F15" s="822"/>
      <c r="G15" s="822"/>
      <c r="H15" s="822"/>
      <c r="I15" s="822"/>
      <c r="J15" s="822"/>
      <c r="K15" s="822"/>
      <c r="L15" s="822"/>
      <c r="M15" s="822"/>
      <c r="N15" s="822"/>
      <c r="O15" s="836" t="s">
        <v>391</v>
      </c>
    </row>
    <row r="16" spans="1:15" ht="9.9499999999999993" customHeight="1" x14ac:dyDescent="0.25">
      <c r="A16" s="821"/>
      <c r="B16" s="822"/>
      <c r="C16" s="822"/>
      <c r="D16" s="822"/>
      <c r="E16" s="822"/>
      <c r="F16" s="822"/>
      <c r="G16" s="822"/>
      <c r="H16" s="822"/>
      <c r="I16" s="822"/>
      <c r="J16" s="822"/>
      <c r="K16" s="822"/>
      <c r="L16" s="822"/>
      <c r="M16" s="822"/>
      <c r="N16" s="822"/>
      <c r="O16" s="836"/>
    </row>
    <row r="17" spans="1:15" ht="9.9499999999999993" customHeight="1" x14ac:dyDescent="0.25">
      <c r="A17" s="821"/>
      <c r="B17" s="822"/>
      <c r="C17" s="822"/>
      <c r="D17" s="822"/>
      <c r="E17" s="822"/>
      <c r="F17" s="822"/>
      <c r="G17" s="822"/>
      <c r="H17" s="822"/>
      <c r="I17" s="822"/>
      <c r="J17" s="822"/>
      <c r="K17" s="822"/>
      <c r="L17" s="822"/>
      <c r="M17" s="822"/>
      <c r="N17" s="822"/>
      <c r="O17" s="836"/>
    </row>
    <row r="18" spans="1:15" ht="9.9499999999999993" customHeight="1" x14ac:dyDescent="0.25">
      <c r="A18" s="821"/>
      <c r="B18" s="822"/>
      <c r="C18" s="822"/>
      <c r="D18" s="822"/>
      <c r="E18" s="822"/>
      <c r="F18" s="822"/>
      <c r="G18" s="822"/>
      <c r="H18" s="822"/>
      <c r="I18" s="822"/>
      <c r="J18" s="822"/>
      <c r="K18" s="822"/>
      <c r="L18" s="822"/>
      <c r="M18" s="822"/>
      <c r="N18" s="822"/>
      <c r="O18" s="836"/>
    </row>
    <row r="19" spans="1:15" ht="9.9499999999999993" customHeight="1" x14ac:dyDescent="0.25">
      <c r="A19" s="828"/>
      <c r="B19" s="829"/>
      <c r="C19" s="829"/>
      <c r="D19" s="829"/>
      <c r="E19" s="829"/>
      <c r="F19" s="829"/>
      <c r="G19" s="829"/>
      <c r="H19" s="829"/>
      <c r="I19" s="829"/>
      <c r="J19" s="829"/>
      <c r="K19" s="829"/>
      <c r="L19" s="829"/>
      <c r="M19" s="829"/>
      <c r="N19" s="829"/>
      <c r="O19" s="837"/>
    </row>
    <row r="20" spans="1:15" ht="9.9499999999999993" customHeight="1" x14ac:dyDescent="0.25">
      <c r="A20" s="821"/>
      <c r="B20" s="822"/>
      <c r="C20" s="822"/>
      <c r="D20" s="822"/>
      <c r="E20" s="822"/>
      <c r="F20" s="822"/>
      <c r="G20" s="822"/>
      <c r="H20" s="822"/>
      <c r="I20" s="822"/>
      <c r="J20" s="822"/>
      <c r="K20" s="822"/>
      <c r="L20" s="822"/>
      <c r="M20" s="822"/>
      <c r="N20" s="822"/>
      <c r="O20" s="836" t="s">
        <v>392</v>
      </c>
    </row>
    <row r="21" spans="1:15" ht="9.9499999999999993" customHeight="1" x14ac:dyDescent="0.25">
      <c r="A21" s="821"/>
      <c r="B21" s="822"/>
      <c r="C21" s="822"/>
      <c r="D21" s="822"/>
      <c r="E21" s="822"/>
      <c r="F21" s="822"/>
      <c r="G21" s="822"/>
      <c r="H21" s="822"/>
      <c r="I21" s="822"/>
      <c r="J21" s="822"/>
      <c r="K21" s="822"/>
      <c r="L21" s="822"/>
      <c r="M21" s="822"/>
      <c r="N21" s="822"/>
      <c r="O21" s="836"/>
    </row>
    <row r="22" spans="1:15" ht="9.9499999999999993" customHeight="1" x14ac:dyDescent="0.25">
      <c r="A22" s="821"/>
      <c r="B22" s="822"/>
      <c r="C22" s="822"/>
      <c r="D22" s="822"/>
      <c r="E22" s="822"/>
      <c r="F22" s="822"/>
      <c r="G22" s="822"/>
      <c r="H22" s="822"/>
      <c r="I22" s="822"/>
      <c r="J22" s="822"/>
      <c r="K22" s="822"/>
      <c r="L22" s="822"/>
      <c r="M22" s="822"/>
      <c r="N22" s="822"/>
      <c r="O22" s="836"/>
    </row>
    <row r="23" spans="1:15" ht="9.9499999999999993" customHeight="1" x14ac:dyDescent="0.25">
      <c r="A23" s="821"/>
      <c r="B23" s="822"/>
      <c r="C23" s="822"/>
      <c r="D23" s="822"/>
      <c r="E23" s="822"/>
      <c r="F23" s="822"/>
      <c r="G23" s="822"/>
      <c r="H23" s="822"/>
      <c r="I23" s="822"/>
      <c r="J23" s="822"/>
      <c r="K23" s="822"/>
      <c r="L23" s="822"/>
      <c r="M23" s="822"/>
      <c r="N23" s="822"/>
      <c r="O23" s="836"/>
    </row>
    <row r="24" spans="1:15" ht="9.9499999999999993" customHeight="1" thickBot="1" x14ac:dyDescent="0.3">
      <c r="A24" s="821"/>
      <c r="B24" s="822"/>
      <c r="C24" s="822"/>
      <c r="D24" s="822"/>
      <c r="E24" s="822"/>
      <c r="F24" s="822"/>
      <c r="G24" s="822"/>
      <c r="H24" s="822"/>
      <c r="I24" s="822"/>
      <c r="J24" s="822"/>
      <c r="K24" s="822"/>
      <c r="L24" s="822"/>
      <c r="M24" s="822"/>
      <c r="N24" s="822"/>
      <c r="O24" s="836"/>
    </row>
    <row r="25" spans="1:15" ht="22.5" customHeight="1" thickBot="1" x14ac:dyDescent="0.4">
      <c r="A25" s="830" t="s">
        <v>393</v>
      </c>
      <c r="B25" s="831"/>
      <c r="C25" s="831"/>
      <c r="D25" s="831"/>
      <c r="E25" s="831"/>
      <c r="F25" s="831"/>
      <c r="G25" s="831"/>
      <c r="H25" s="831"/>
      <c r="I25" s="831"/>
      <c r="J25" s="831"/>
      <c r="K25" s="831"/>
      <c r="L25" s="831"/>
      <c r="M25" s="831"/>
      <c r="N25" s="831"/>
      <c r="O25" s="832"/>
    </row>
    <row r="26" spans="1:15" x14ac:dyDescent="0.25">
      <c r="A26" s="833" t="s">
        <v>394</v>
      </c>
      <c r="B26" s="834"/>
      <c r="C26" s="834"/>
      <c r="D26" s="834"/>
      <c r="E26" s="834"/>
      <c r="F26" s="834"/>
      <c r="G26" s="834"/>
      <c r="H26" s="834"/>
      <c r="I26" s="834"/>
      <c r="J26" s="834"/>
      <c r="K26" s="834"/>
      <c r="L26" s="834"/>
      <c r="M26" s="834"/>
      <c r="N26" s="834"/>
      <c r="O26" s="835"/>
    </row>
    <row r="27" spans="1:15" ht="9.9499999999999993" customHeight="1" x14ac:dyDescent="0.25">
      <c r="A27" s="821"/>
      <c r="B27" s="822"/>
      <c r="C27" s="822"/>
      <c r="D27" s="822"/>
      <c r="E27" s="822"/>
      <c r="F27" s="822"/>
      <c r="G27" s="822"/>
      <c r="H27" s="822"/>
      <c r="I27" s="822"/>
      <c r="J27" s="822"/>
      <c r="K27" s="822"/>
      <c r="L27" s="822"/>
      <c r="M27" s="822"/>
      <c r="N27" s="822"/>
      <c r="O27" s="836" t="s">
        <v>395</v>
      </c>
    </row>
    <row r="28" spans="1:15" ht="9.9499999999999993" customHeight="1" x14ac:dyDescent="0.25">
      <c r="A28" s="821"/>
      <c r="B28" s="822"/>
      <c r="C28" s="822"/>
      <c r="D28" s="822"/>
      <c r="E28" s="822"/>
      <c r="F28" s="822"/>
      <c r="G28" s="822"/>
      <c r="H28" s="822"/>
      <c r="I28" s="822"/>
      <c r="J28" s="822"/>
      <c r="K28" s="822"/>
      <c r="L28" s="822"/>
      <c r="M28" s="822"/>
      <c r="N28" s="822"/>
      <c r="O28" s="836"/>
    </row>
    <row r="29" spans="1:15" ht="9.9499999999999993" customHeight="1" x14ac:dyDescent="0.25">
      <c r="A29" s="821"/>
      <c r="B29" s="822"/>
      <c r="C29" s="822"/>
      <c r="D29" s="822"/>
      <c r="E29" s="822"/>
      <c r="F29" s="822"/>
      <c r="G29" s="822"/>
      <c r="H29" s="822"/>
      <c r="I29" s="822"/>
      <c r="J29" s="822"/>
      <c r="K29" s="822"/>
      <c r="L29" s="822"/>
      <c r="M29" s="822"/>
      <c r="N29" s="822"/>
      <c r="O29" s="836"/>
    </row>
    <row r="30" spans="1:15" ht="9.9499999999999993" customHeight="1" x14ac:dyDescent="0.25">
      <c r="A30" s="821"/>
      <c r="B30" s="822"/>
      <c r="C30" s="822"/>
      <c r="D30" s="822"/>
      <c r="E30" s="822"/>
      <c r="F30" s="822"/>
      <c r="G30" s="822"/>
      <c r="H30" s="822"/>
      <c r="I30" s="822"/>
      <c r="J30" s="822"/>
      <c r="K30" s="822"/>
      <c r="L30" s="822"/>
      <c r="M30" s="822"/>
      <c r="N30" s="822"/>
      <c r="O30" s="836"/>
    </row>
    <row r="31" spans="1:15" ht="9.9499999999999993" customHeight="1" x14ac:dyDescent="0.25">
      <c r="A31" s="828"/>
      <c r="B31" s="829"/>
      <c r="C31" s="829"/>
      <c r="D31" s="829"/>
      <c r="E31" s="829"/>
      <c r="F31" s="829"/>
      <c r="G31" s="829"/>
      <c r="H31" s="829"/>
      <c r="I31" s="829"/>
      <c r="J31" s="829"/>
      <c r="K31" s="829"/>
      <c r="L31" s="829"/>
      <c r="M31" s="829"/>
      <c r="N31" s="829"/>
      <c r="O31" s="837"/>
    </row>
    <row r="32" spans="1:15" ht="9.9499999999999993" customHeight="1" x14ac:dyDescent="0.25">
      <c r="A32" s="821"/>
      <c r="B32" s="822"/>
      <c r="C32" s="822"/>
      <c r="D32" s="822"/>
      <c r="E32" s="822"/>
      <c r="F32" s="822"/>
      <c r="G32" s="822"/>
      <c r="H32" s="822"/>
      <c r="I32" s="822"/>
      <c r="J32" s="822"/>
      <c r="K32" s="822"/>
      <c r="L32" s="822"/>
      <c r="M32" s="822"/>
      <c r="N32" s="822"/>
      <c r="O32" s="838" t="s">
        <v>396</v>
      </c>
    </row>
    <row r="33" spans="1:15" ht="9.9499999999999993" customHeight="1" x14ac:dyDescent="0.25">
      <c r="A33" s="821"/>
      <c r="B33" s="822"/>
      <c r="C33" s="822"/>
      <c r="D33" s="822"/>
      <c r="E33" s="822"/>
      <c r="F33" s="822"/>
      <c r="G33" s="822"/>
      <c r="H33" s="822"/>
      <c r="I33" s="822"/>
      <c r="J33" s="822"/>
      <c r="K33" s="822"/>
      <c r="L33" s="822"/>
      <c r="M33" s="822"/>
      <c r="N33" s="822"/>
      <c r="O33" s="838"/>
    </row>
    <row r="34" spans="1:15" ht="9.9499999999999993" customHeight="1" x14ac:dyDescent="0.25">
      <c r="A34" s="821"/>
      <c r="B34" s="822"/>
      <c r="C34" s="822"/>
      <c r="D34" s="822"/>
      <c r="E34" s="822"/>
      <c r="F34" s="822"/>
      <c r="G34" s="822"/>
      <c r="H34" s="822"/>
      <c r="I34" s="822"/>
      <c r="J34" s="822"/>
      <c r="K34" s="822"/>
      <c r="L34" s="822"/>
      <c r="M34" s="822"/>
      <c r="N34" s="822"/>
      <c r="O34" s="838"/>
    </row>
    <row r="35" spans="1:15" ht="9.9499999999999993" customHeight="1" x14ac:dyDescent="0.25">
      <c r="A35" s="821"/>
      <c r="B35" s="822"/>
      <c r="C35" s="822"/>
      <c r="D35" s="822"/>
      <c r="E35" s="822"/>
      <c r="F35" s="822"/>
      <c r="G35" s="822"/>
      <c r="H35" s="822"/>
      <c r="I35" s="822"/>
      <c r="J35" s="822"/>
      <c r="K35" s="822"/>
      <c r="L35" s="822"/>
      <c r="M35" s="822"/>
      <c r="N35" s="822"/>
      <c r="O35" s="838"/>
    </row>
    <row r="36" spans="1:15" ht="9.9499999999999993" customHeight="1" x14ac:dyDescent="0.25">
      <c r="A36" s="828"/>
      <c r="B36" s="829"/>
      <c r="C36" s="829"/>
      <c r="D36" s="829"/>
      <c r="E36" s="829"/>
      <c r="F36" s="829"/>
      <c r="G36" s="829"/>
      <c r="H36" s="829"/>
      <c r="I36" s="829"/>
      <c r="J36" s="829"/>
      <c r="K36" s="829"/>
      <c r="L36" s="829"/>
      <c r="M36" s="829"/>
      <c r="N36" s="829"/>
      <c r="O36" s="839"/>
    </row>
    <row r="37" spans="1:15" ht="9.9499999999999993" customHeight="1" x14ac:dyDescent="0.25">
      <c r="A37" s="405"/>
      <c r="B37" s="822"/>
      <c r="C37" s="822"/>
      <c r="D37" s="822"/>
      <c r="E37" s="822"/>
      <c r="F37" s="822"/>
      <c r="G37" s="822"/>
      <c r="H37" s="822"/>
      <c r="I37" s="822"/>
      <c r="J37" s="822"/>
      <c r="K37" s="822"/>
      <c r="L37" s="822"/>
      <c r="M37" s="822"/>
      <c r="N37" s="822"/>
      <c r="O37" s="838" t="s">
        <v>397</v>
      </c>
    </row>
    <row r="38" spans="1:15" ht="9.9499999999999993" customHeight="1" x14ac:dyDescent="0.25">
      <c r="A38" s="821"/>
      <c r="B38" s="822"/>
      <c r="C38" s="822"/>
      <c r="D38" s="822"/>
      <c r="E38" s="822"/>
      <c r="F38" s="822"/>
      <c r="G38" s="822"/>
      <c r="H38" s="822"/>
      <c r="I38" s="822"/>
      <c r="J38" s="822"/>
      <c r="K38" s="822"/>
      <c r="L38" s="822"/>
      <c r="M38" s="822"/>
      <c r="N38" s="822"/>
      <c r="O38" s="838"/>
    </row>
    <row r="39" spans="1:15" ht="9.9499999999999993" customHeight="1" x14ac:dyDescent="0.25">
      <c r="A39" s="821"/>
      <c r="B39" s="822"/>
      <c r="C39" s="822"/>
      <c r="D39" s="822"/>
      <c r="E39" s="822"/>
      <c r="F39" s="822"/>
      <c r="G39" s="822"/>
      <c r="H39" s="822"/>
      <c r="I39" s="822"/>
      <c r="J39" s="822"/>
      <c r="K39" s="822"/>
      <c r="L39" s="822"/>
      <c r="M39" s="822"/>
      <c r="N39" s="822"/>
      <c r="O39" s="838"/>
    </row>
    <row r="40" spans="1:15" ht="9.9499999999999993" customHeight="1" x14ac:dyDescent="0.25">
      <c r="A40" s="821"/>
      <c r="B40" s="822"/>
      <c r="C40" s="822"/>
      <c r="D40" s="822"/>
      <c r="E40" s="822"/>
      <c r="F40" s="822"/>
      <c r="G40" s="822"/>
      <c r="H40" s="822"/>
      <c r="I40" s="822"/>
      <c r="J40" s="822"/>
      <c r="K40" s="822"/>
      <c r="L40" s="822"/>
      <c r="M40" s="822"/>
      <c r="N40" s="822"/>
      <c r="O40" s="838"/>
    </row>
    <row r="41" spans="1:15" ht="9.9499999999999993" customHeight="1" x14ac:dyDescent="0.25">
      <c r="A41" s="828"/>
      <c r="B41" s="829"/>
      <c r="C41" s="829"/>
      <c r="D41" s="829"/>
      <c r="E41" s="829"/>
      <c r="F41" s="829"/>
      <c r="G41" s="829"/>
      <c r="H41" s="829"/>
      <c r="I41" s="829"/>
      <c r="J41" s="829"/>
      <c r="K41" s="829"/>
      <c r="L41" s="829"/>
      <c r="M41" s="829"/>
      <c r="N41" s="829"/>
      <c r="O41" s="839"/>
    </row>
    <row r="42" spans="1:15" ht="9.9499999999999993" customHeight="1" x14ac:dyDescent="0.25">
      <c r="A42" s="821"/>
      <c r="B42" s="822"/>
      <c r="C42" s="822"/>
      <c r="D42" s="822"/>
      <c r="E42" s="822"/>
      <c r="F42" s="822"/>
      <c r="G42" s="822"/>
      <c r="H42" s="822"/>
      <c r="I42" s="822"/>
      <c r="J42" s="822"/>
      <c r="K42" s="822"/>
      <c r="L42" s="822"/>
      <c r="M42" s="822"/>
      <c r="N42" s="822"/>
      <c r="O42" s="838" t="s">
        <v>398</v>
      </c>
    </row>
    <row r="43" spans="1:15" ht="9.9499999999999993" customHeight="1" x14ac:dyDescent="0.25">
      <c r="A43" s="821"/>
      <c r="B43" s="822"/>
      <c r="C43" s="822"/>
      <c r="D43" s="822"/>
      <c r="E43" s="822"/>
      <c r="F43" s="822"/>
      <c r="G43" s="822"/>
      <c r="H43" s="822"/>
      <c r="I43" s="822"/>
      <c r="J43" s="822"/>
      <c r="K43" s="822"/>
      <c r="L43" s="822"/>
      <c r="M43" s="822"/>
      <c r="N43" s="822"/>
      <c r="O43" s="838"/>
    </row>
    <row r="44" spans="1:15" ht="9.9499999999999993" customHeight="1" x14ac:dyDescent="0.25">
      <c r="A44" s="821"/>
      <c r="B44" s="822"/>
      <c r="C44" s="822"/>
      <c r="D44" s="822"/>
      <c r="E44" s="822"/>
      <c r="F44" s="822"/>
      <c r="G44" s="822"/>
      <c r="H44" s="822"/>
      <c r="I44" s="822"/>
      <c r="J44" s="822"/>
      <c r="K44" s="822"/>
      <c r="L44" s="822"/>
      <c r="M44" s="822"/>
      <c r="N44" s="822"/>
      <c r="O44" s="838"/>
    </row>
    <row r="45" spans="1:15" ht="9.9499999999999993" customHeight="1" x14ac:dyDescent="0.25">
      <c r="A45" s="821"/>
      <c r="B45" s="822"/>
      <c r="C45" s="822"/>
      <c r="D45" s="822"/>
      <c r="E45" s="822"/>
      <c r="F45" s="822"/>
      <c r="G45" s="822"/>
      <c r="H45" s="822"/>
      <c r="I45" s="822"/>
      <c r="J45" s="822"/>
      <c r="K45" s="822"/>
      <c r="L45" s="822"/>
      <c r="M45" s="822"/>
      <c r="N45" s="822"/>
      <c r="O45" s="838"/>
    </row>
    <row r="46" spans="1:15" ht="9.9499999999999993" customHeight="1" x14ac:dyDescent="0.25">
      <c r="A46" s="828"/>
      <c r="B46" s="829"/>
      <c r="C46" s="829"/>
      <c r="D46" s="829"/>
      <c r="E46" s="829"/>
      <c r="F46" s="829"/>
      <c r="G46" s="829"/>
      <c r="H46" s="829"/>
      <c r="I46" s="829"/>
      <c r="J46" s="829"/>
      <c r="K46" s="829"/>
      <c r="L46" s="829"/>
      <c r="M46" s="829"/>
      <c r="N46" s="829"/>
      <c r="O46" s="839"/>
    </row>
    <row r="47" spans="1:15" ht="9.9499999999999993" customHeight="1" x14ac:dyDescent="0.25">
      <c r="A47" s="821"/>
      <c r="B47" s="822"/>
      <c r="C47" s="822"/>
      <c r="D47" s="822"/>
      <c r="E47" s="822"/>
      <c r="F47" s="822"/>
      <c r="G47" s="822"/>
      <c r="H47" s="822"/>
      <c r="I47" s="822"/>
      <c r="J47" s="822"/>
      <c r="K47" s="822"/>
      <c r="L47" s="822"/>
      <c r="M47" s="822"/>
      <c r="N47" s="822"/>
      <c r="O47" s="836" t="s">
        <v>399</v>
      </c>
    </row>
    <row r="48" spans="1:15" ht="9.9499999999999993" customHeight="1" x14ac:dyDescent="0.25">
      <c r="A48" s="821"/>
      <c r="B48" s="822"/>
      <c r="C48" s="822"/>
      <c r="D48" s="822"/>
      <c r="E48" s="822"/>
      <c r="F48" s="822"/>
      <c r="G48" s="822"/>
      <c r="H48" s="822"/>
      <c r="I48" s="822"/>
      <c r="J48" s="822"/>
      <c r="K48" s="822"/>
      <c r="L48" s="822"/>
      <c r="M48" s="822"/>
      <c r="N48" s="822"/>
      <c r="O48" s="836"/>
    </row>
    <row r="49" spans="1:15" ht="9.9499999999999993" customHeight="1" x14ac:dyDescent="0.25">
      <c r="A49" s="821"/>
      <c r="B49" s="822"/>
      <c r="C49" s="822"/>
      <c r="D49" s="822"/>
      <c r="E49" s="822"/>
      <c r="F49" s="822"/>
      <c r="G49" s="822"/>
      <c r="H49" s="822"/>
      <c r="I49" s="822"/>
      <c r="J49" s="822"/>
      <c r="K49" s="822"/>
      <c r="L49" s="822"/>
      <c r="M49" s="822"/>
      <c r="N49" s="822"/>
      <c r="O49" s="836"/>
    </row>
    <row r="50" spans="1:15" ht="9.9499999999999993" customHeight="1" x14ac:dyDescent="0.25">
      <c r="A50" s="821"/>
      <c r="B50" s="822"/>
      <c r="C50" s="822"/>
      <c r="D50" s="822"/>
      <c r="E50" s="822"/>
      <c r="F50" s="822"/>
      <c r="G50" s="822"/>
      <c r="H50" s="822"/>
      <c r="I50" s="822"/>
      <c r="J50" s="822"/>
      <c r="K50" s="822"/>
      <c r="L50" s="822"/>
      <c r="M50" s="822"/>
      <c r="N50" s="822"/>
      <c r="O50" s="836"/>
    </row>
    <row r="51" spans="1:15" ht="9.9499999999999993" customHeight="1" x14ac:dyDescent="0.25">
      <c r="A51" s="828"/>
      <c r="B51" s="829"/>
      <c r="C51" s="829"/>
      <c r="D51" s="829"/>
      <c r="E51" s="829"/>
      <c r="F51" s="829"/>
      <c r="G51" s="829"/>
      <c r="H51" s="829"/>
      <c r="I51" s="829"/>
      <c r="J51" s="829"/>
      <c r="K51" s="829"/>
      <c r="L51" s="829"/>
      <c r="M51" s="829"/>
      <c r="N51" s="829"/>
      <c r="O51" s="837"/>
    </row>
    <row r="52" spans="1:15" ht="9.9499999999999993" customHeight="1" x14ac:dyDescent="0.25">
      <c r="A52" s="821"/>
      <c r="B52" s="822"/>
      <c r="C52" s="822"/>
      <c r="D52" s="822"/>
      <c r="E52" s="822"/>
      <c r="F52" s="822"/>
      <c r="G52" s="822"/>
      <c r="H52" s="822"/>
      <c r="I52" s="822"/>
      <c r="J52" s="822"/>
      <c r="K52" s="822"/>
      <c r="L52" s="822"/>
      <c r="M52" s="822"/>
      <c r="N52" s="822"/>
      <c r="O52" s="838" t="s">
        <v>400</v>
      </c>
    </row>
    <row r="53" spans="1:15" ht="9.9499999999999993" customHeight="1" x14ac:dyDescent="0.25">
      <c r="A53" s="821"/>
      <c r="B53" s="822"/>
      <c r="C53" s="822"/>
      <c r="D53" s="822"/>
      <c r="E53" s="822"/>
      <c r="F53" s="822"/>
      <c r="G53" s="822"/>
      <c r="H53" s="822"/>
      <c r="I53" s="822"/>
      <c r="J53" s="822"/>
      <c r="K53" s="822"/>
      <c r="L53" s="822"/>
      <c r="M53" s="822"/>
      <c r="N53" s="822"/>
      <c r="O53" s="838"/>
    </row>
    <row r="54" spans="1:15" ht="9.9499999999999993" customHeight="1" x14ac:dyDescent="0.25">
      <c r="A54" s="821"/>
      <c r="B54" s="822"/>
      <c r="C54" s="822"/>
      <c r="D54" s="822"/>
      <c r="E54" s="822"/>
      <c r="F54" s="822"/>
      <c r="G54" s="822"/>
      <c r="H54" s="822"/>
      <c r="I54" s="822"/>
      <c r="J54" s="822"/>
      <c r="K54" s="822"/>
      <c r="L54" s="822"/>
      <c r="M54" s="822"/>
      <c r="N54" s="822"/>
      <c r="O54" s="838"/>
    </row>
    <row r="55" spans="1:15" ht="9.9499999999999993" customHeight="1" x14ac:dyDescent="0.25">
      <c r="A55" s="821"/>
      <c r="B55" s="822"/>
      <c r="C55" s="822"/>
      <c r="D55" s="822"/>
      <c r="E55" s="822"/>
      <c r="F55" s="822"/>
      <c r="G55" s="822"/>
      <c r="H55" s="822"/>
      <c r="I55" s="822"/>
      <c r="J55" s="822"/>
      <c r="K55" s="822"/>
      <c r="L55" s="822"/>
      <c r="M55" s="822"/>
      <c r="N55" s="822"/>
      <c r="O55" s="838"/>
    </row>
    <row r="56" spans="1:15" ht="9.9499999999999993" customHeight="1" thickBot="1" x14ac:dyDescent="0.3">
      <c r="A56" s="821"/>
      <c r="B56" s="822"/>
      <c r="C56" s="822"/>
      <c r="D56" s="822"/>
      <c r="E56" s="822"/>
      <c r="F56" s="822"/>
      <c r="G56" s="822"/>
      <c r="H56" s="822"/>
      <c r="I56" s="822"/>
      <c r="J56" s="822"/>
      <c r="K56" s="822"/>
      <c r="L56" s="822"/>
      <c r="M56" s="822"/>
      <c r="N56" s="822"/>
      <c r="O56" s="838"/>
    </row>
    <row r="57" spans="1:15" ht="24" thickBot="1" x14ac:dyDescent="0.4">
      <c r="A57" s="830" t="s">
        <v>401</v>
      </c>
      <c r="B57" s="831"/>
      <c r="C57" s="831"/>
      <c r="D57" s="831"/>
      <c r="E57" s="831"/>
      <c r="F57" s="831"/>
      <c r="G57" s="831"/>
      <c r="H57" s="831"/>
      <c r="I57" s="831"/>
      <c r="J57" s="831"/>
      <c r="K57" s="831"/>
      <c r="L57" s="831"/>
      <c r="M57" s="831"/>
      <c r="N57" s="831"/>
      <c r="O57" s="832"/>
    </row>
    <row r="58" spans="1:15" ht="9.9499999999999993" customHeight="1" x14ac:dyDescent="0.25">
      <c r="A58" s="821"/>
      <c r="B58" s="822"/>
      <c r="C58" s="822"/>
      <c r="D58" s="822"/>
      <c r="E58" s="822"/>
      <c r="F58" s="822"/>
      <c r="G58" s="822"/>
      <c r="H58" s="822"/>
      <c r="I58" s="822"/>
      <c r="J58" s="822"/>
      <c r="K58" s="822"/>
      <c r="L58" s="822"/>
      <c r="M58" s="822"/>
      <c r="N58" s="822"/>
      <c r="O58" s="836" t="s">
        <v>402</v>
      </c>
    </row>
    <row r="59" spans="1:15" ht="9.9499999999999993" customHeight="1" x14ac:dyDescent="0.25">
      <c r="A59" s="821"/>
      <c r="B59" s="822"/>
      <c r="C59" s="822"/>
      <c r="D59" s="822"/>
      <c r="E59" s="822"/>
      <c r="F59" s="822"/>
      <c r="G59" s="822"/>
      <c r="H59" s="822"/>
      <c r="I59" s="822"/>
      <c r="J59" s="822"/>
      <c r="K59" s="822"/>
      <c r="L59" s="822"/>
      <c r="M59" s="822"/>
      <c r="N59" s="822"/>
      <c r="O59" s="836"/>
    </row>
    <row r="60" spans="1:15" ht="9.9499999999999993" customHeight="1" x14ac:dyDescent="0.25">
      <c r="A60" s="828"/>
      <c r="B60" s="829"/>
      <c r="C60" s="829"/>
      <c r="D60" s="829"/>
      <c r="E60" s="829"/>
      <c r="F60" s="829"/>
      <c r="G60" s="829"/>
      <c r="H60" s="829"/>
      <c r="I60" s="829"/>
      <c r="J60" s="829"/>
      <c r="K60" s="829"/>
      <c r="L60" s="829"/>
      <c r="M60" s="829"/>
      <c r="N60" s="829"/>
      <c r="O60" s="837"/>
    </row>
    <row r="61" spans="1:15" ht="9.9499999999999993" customHeight="1" x14ac:dyDescent="0.25">
      <c r="A61" s="821"/>
      <c r="B61" s="822"/>
      <c r="C61" s="822"/>
      <c r="D61" s="822"/>
      <c r="E61" s="822"/>
      <c r="F61" s="822"/>
      <c r="G61" s="822"/>
      <c r="H61" s="822"/>
      <c r="I61" s="822"/>
      <c r="J61" s="822"/>
      <c r="K61" s="822"/>
      <c r="L61" s="822"/>
      <c r="M61" s="822"/>
      <c r="N61" s="822"/>
      <c r="O61" s="836" t="s">
        <v>396</v>
      </c>
    </row>
    <row r="62" spans="1:15" ht="9.9499999999999993" customHeight="1" x14ac:dyDescent="0.25">
      <c r="A62" s="821"/>
      <c r="B62" s="822"/>
      <c r="C62" s="822"/>
      <c r="D62" s="822"/>
      <c r="E62" s="822"/>
      <c r="F62" s="822"/>
      <c r="G62" s="822"/>
      <c r="H62" s="822"/>
      <c r="I62" s="822"/>
      <c r="J62" s="822"/>
      <c r="K62" s="822"/>
      <c r="L62" s="822"/>
      <c r="M62" s="822"/>
      <c r="N62" s="822"/>
      <c r="O62" s="836"/>
    </row>
    <row r="63" spans="1:15" ht="9.9499999999999993" customHeight="1" x14ac:dyDescent="0.25">
      <c r="A63" s="828"/>
      <c r="B63" s="829"/>
      <c r="C63" s="829"/>
      <c r="D63" s="829"/>
      <c r="E63" s="829"/>
      <c r="F63" s="829"/>
      <c r="G63" s="829"/>
      <c r="H63" s="829"/>
      <c r="I63" s="829"/>
      <c r="J63" s="829"/>
      <c r="K63" s="829"/>
      <c r="L63" s="829"/>
      <c r="M63" s="829"/>
      <c r="N63" s="829"/>
      <c r="O63" s="837"/>
    </row>
    <row r="64" spans="1:15" ht="9.9499999999999993" customHeight="1" x14ac:dyDescent="0.25">
      <c r="A64" s="821"/>
      <c r="B64" s="822"/>
      <c r="C64" s="822"/>
      <c r="D64" s="822"/>
      <c r="E64" s="822"/>
      <c r="F64" s="822"/>
      <c r="G64" s="822"/>
      <c r="H64" s="822"/>
      <c r="I64" s="822"/>
      <c r="J64" s="822"/>
      <c r="K64" s="822"/>
      <c r="L64" s="822"/>
      <c r="M64" s="822"/>
      <c r="N64" s="822"/>
      <c r="O64" s="836" t="s">
        <v>397</v>
      </c>
    </row>
    <row r="65" spans="1:15" ht="9.9499999999999993" customHeight="1" x14ac:dyDescent="0.25">
      <c r="A65" s="821"/>
      <c r="B65" s="822"/>
      <c r="C65" s="822"/>
      <c r="D65" s="822"/>
      <c r="E65" s="822"/>
      <c r="F65" s="822"/>
      <c r="G65" s="822"/>
      <c r="H65" s="822"/>
      <c r="I65" s="822"/>
      <c r="J65" s="822"/>
      <c r="K65" s="822"/>
      <c r="L65" s="822"/>
      <c r="M65" s="822"/>
      <c r="N65" s="822"/>
      <c r="O65" s="836"/>
    </row>
    <row r="66" spans="1:15" ht="9.9499999999999993" customHeight="1" x14ac:dyDescent="0.25">
      <c r="A66" s="828"/>
      <c r="B66" s="829"/>
      <c r="C66" s="829"/>
      <c r="D66" s="829"/>
      <c r="E66" s="829"/>
      <c r="F66" s="829"/>
      <c r="G66" s="829"/>
      <c r="H66" s="829"/>
      <c r="I66" s="829"/>
      <c r="J66" s="829"/>
      <c r="K66" s="829"/>
      <c r="L66" s="829"/>
      <c r="M66" s="829"/>
      <c r="N66" s="829"/>
      <c r="O66" s="837"/>
    </row>
    <row r="67" spans="1:15" ht="9.9499999999999993" customHeight="1" x14ac:dyDescent="0.25">
      <c r="A67" s="821"/>
      <c r="B67" s="822"/>
      <c r="C67" s="822"/>
      <c r="D67" s="822"/>
      <c r="E67" s="822"/>
      <c r="F67" s="822"/>
      <c r="G67" s="822"/>
      <c r="H67" s="822"/>
      <c r="I67" s="822"/>
      <c r="J67" s="822"/>
      <c r="K67" s="822"/>
      <c r="L67" s="822"/>
      <c r="M67" s="822"/>
      <c r="N67" s="822"/>
      <c r="O67" s="838" t="s">
        <v>398</v>
      </c>
    </row>
    <row r="68" spans="1:15" ht="9.9499999999999993" customHeight="1" x14ac:dyDescent="0.25">
      <c r="A68" s="821"/>
      <c r="B68" s="822"/>
      <c r="C68" s="822"/>
      <c r="D68" s="822"/>
      <c r="E68" s="822"/>
      <c r="F68" s="822"/>
      <c r="G68" s="822"/>
      <c r="H68" s="822"/>
      <c r="I68" s="822"/>
      <c r="J68" s="822"/>
      <c r="K68" s="822"/>
      <c r="L68" s="822"/>
      <c r="M68" s="822"/>
      <c r="N68" s="822"/>
      <c r="O68" s="838"/>
    </row>
    <row r="69" spans="1:15" ht="9.9499999999999993" customHeight="1" x14ac:dyDescent="0.25">
      <c r="A69" s="828"/>
      <c r="B69" s="829"/>
      <c r="C69" s="829"/>
      <c r="D69" s="829"/>
      <c r="E69" s="829"/>
      <c r="F69" s="829"/>
      <c r="G69" s="829"/>
      <c r="H69" s="829"/>
      <c r="I69" s="829"/>
      <c r="J69" s="829"/>
      <c r="K69" s="829"/>
      <c r="L69" s="829"/>
      <c r="M69" s="829"/>
      <c r="N69" s="829"/>
      <c r="O69" s="839"/>
    </row>
    <row r="70" spans="1:15" ht="9.9499999999999993" customHeight="1" x14ac:dyDescent="0.25">
      <c r="A70" s="821"/>
      <c r="B70" s="822"/>
      <c r="C70" s="822"/>
      <c r="D70" s="822"/>
      <c r="E70" s="822"/>
      <c r="F70" s="822"/>
      <c r="G70" s="822"/>
      <c r="H70" s="822"/>
      <c r="I70" s="822"/>
      <c r="J70" s="822"/>
      <c r="K70" s="822"/>
      <c r="L70" s="822"/>
      <c r="M70" s="822"/>
      <c r="N70" s="822"/>
      <c r="O70" s="836" t="s">
        <v>399</v>
      </c>
    </row>
    <row r="71" spans="1:15" ht="9.9499999999999993" customHeight="1" x14ac:dyDescent="0.25">
      <c r="A71" s="821"/>
      <c r="B71" s="822"/>
      <c r="C71" s="822"/>
      <c r="D71" s="822"/>
      <c r="E71" s="822"/>
      <c r="F71" s="822"/>
      <c r="G71" s="822"/>
      <c r="H71" s="822"/>
      <c r="I71" s="822"/>
      <c r="J71" s="822"/>
      <c r="K71" s="822"/>
      <c r="L71" s="822"/>
      <c r="M71" s="822"/>
      <c r="N71" s="822"/>
      <c r="O71" s="836"/>
    </row>
    <row r="72" spans="1:15" ht="9.9499999999999993" customHeight="1" x14ac:dyDescent="0.25">
      <c r="A72" s="828"/>
      <c r="B72" s="829"/>
      <c r="C72" s="829"/>
      <c r="D72" s="829"/>
      <c r="E72" s="829"/>
      <c r="F72" s="829"/>
      <c r="G72" s="829"/>
      <c r="H72" s="829"/>
      <c r="I72" s="829"/>
      <c r="J72" s="829"/>
      <c r="K72" s="829"/>
      <c r="L72" s="829"/>
      <c r="M72" s="829"/>
      <c r="N72" s="829"/>
      <c r="O72" s="837"/>
    </row>
    <row r="73" spans="1:15" ht="9.9499999999999993" customHeight="1" x14ac:dyDescent="0.25">
      <c r="A73" s="821"/>
      <c r="B73" s="822"/>
      <c r="C73" s="822"/>
      <c r="D73" s="822"/>
      <c r="E73" s="822"/>
      <c r="F73" s="822"/>
      <c r="G73" s="822"/>
      <c r="H73" s="822"/>
      <c r="I73" s="822"/>
      <c r="J73" s="822"/>
      <c r="K73" s="822"/>
      <c r="L73" s="822"/>
      <c r="M73" s="822"/>
      <c r="N73" s="822"/>
      <c r="O73" s="838" t="s">
        <v>400</v>
      </c>
    </row>
    <row r="74" spans="1:15" ht="9.9499999999999993" customHeight="1" x14ac:dyDescent="0.25">
      <c r="A74" s="821"/>
      <c r="B74" s="822"/>
      <c r="C74" s="822"/>
      <c r="D74" s="822"/>
      <c r="E74" s="822"/>
      <c r="F74" s="822"/>
      <c r="G74" s="822"/>
      <c r="H74" s="822"/>
      <c r="I74" s="822"/>
      <c r="J74" s="822"/>
      <c r="K74" s="822"/>
      <c r="L74" s="822"/>
      <c r="M74" s="822"/>
      <c r="N74" s="822"/>
      <c r="O74" s="838"/>
    </row>
    <row r="75" spans="1:15" ht="9.9499999999999993" customHeight="1" thickBot="1" x14ac:dyDescent="0.3">
      <c r="A75" s="821"/>
      <c r="B75" s="822"/>
      <c r="C75" s="822"/>
      <c r="D75" s="822"/>
      <c r="E75" s="822"/>
      <c r="F75" s="822"/>
      <c r="G75" s="822"/>
      <c r="H75" s="822"/>
      <c r="I75" s="822"/>
      <c r="J75" s="822"/>
      <c r="K75" s="822"/>
      <c r="L75" s="822"/>
      <c r="M75" s="822"/>
      <c r="N75" s="822"/>
      <c r="O75" s="838"/>
    </row>
    <row r="76" spans="1:15" ht="19.5" customHeight="1" thickBot="1" x14ac:dyDescent="0.4">
      <c r="A76" s="830" t="s">
        <v>403</v>
      </c>
      <c r="B76" s="831"/>
      <c r="C76" s="831"/>
      <c r="D76" s="831"/>
      <c r="E76" s="831"/>
      <c r="F76" s="831"/>
      <c r="G76" s="831"/>
      <c r="H76" s="831"/>
      <c r="I76" s="831"/>
      <c r="J76" s="831"/>
      <c r="K76" s="831"/>
      <c r="L76" s="831"/>
      <c r="M76" s="831"/>
      <c r="N76" s="831"/>
      <c r="O76" s="832"/>
    </row>
    <row r="77" spans="1:15" x14ac:dyDescent="0.25">
      <c r="A77" s="833" t="s">
        <v>404</v>
      </c>
      <c r="B77" s="834"/>
      <c r="C77" s="834"/>
      <c r="D77" s="834"/>
      <c r="E77" s="834"/>
      <c r="F77" s="834"/>
      <c r="G77" s="834"/>
      <c r="H77" s="834"/>
      <c r="I77" s="834"/>
      <c r="J77" s="834"/>
      <c r="K77" s="834"/>
      <c r="L77" s="834"/>
      <c r="M77" s="834"/>
      <c r="N77" s="834"/>
      <c r="O77" s="835"/>
    </row>
    <row r="78" spans="1:15" ht="9.9499999999999993" customHeight="1" x14ac:dyDescent="0.25">
      <c r="A78" s="821"/>
      <c r="B78" s="822"/>
      <c r="C78" s="822"/>
      <c r="D78" s="822"/>
      <c r="E78" s="822"/>
      <c r="F78" s="822"/>
      <c r="G78" s="822"/>
      <c r="H78" s="822"/>
      <c r="I78" s="822"/>
      <c r="J78" s="822"/>
      <c r="K78" s="822"/>
      <c r="L78" s="822"/>
      <c r="M78" s="822"/>
      <c r="N78" s="822"/>
      <c r="O78" s="823"/>
    </row>
    <row r="79" spans="1:15" ht="9.9499999999999993" customHeight="1" x14ac:dyDescent="0.25">
      <c r="A79" s="821"/>
      <c r="B79" s="822"/>
      <c r="C79" s="822"/>
      <c r="D79" s="822"/>
      <c r="E79" s="822"/>
      <c r="F79" s="822"/>
      <c r="G79" s="822"/>
      <c r="H79" s="822"/>
      <c r="I79" s="822"/>
      <c r="J79" s="822"/>
      <c r="K79" s="822"/>
      <c r="L79" s="822"/>
      <c r="M79" s="822"/>
      <c r="N79" s="822"/>
      <c r="O79" s="823"/>
    </row>
    <row r="80" spans="1:15" ht="9.9499999999999993" customHeight="1" x14ac:dyDescent="0.25">
      <c r="A80" s="821"/>
      <c r="B80" s="822"/>
      <c r="C80" s="822"/>
      <c r="D80" s="822"/>
      <c r="E80" s="822"/>
      <c r="F80" s="822"/>
      <c r="G80" s="822"/>
      <c r="H80" s="822"/>
      <c r="I80" s="822"/>
      <c r="J80" s="822"/>
      <c r="K80" s="822"/>
      <c r="L80" s="822"/>
      <c r="M80" s="822"/>
      <c r="N80" s="822"/>
      <c r="O80" s="823"/>
    </row>
    <row r="81" spans="1:15" ht="9.9499999999999993" customHeight="1" x14ac:dyDescent="0.25">
      <c r="A81" s="821"/>
      <c r="B81" s="822"/>
      <c r="C81" s="822"/>
      <c r="D81" s="822"/>
      <c r="E81" s="822"/>
      <c r="F81" s="822"/>
      <c r="G81" s="822"/>
      <c r="H81" s="822"/>
      <c r="I81" s="822"/>
      <c r="J81" s="822"/>
      <c r="K81" s="822"/>
      <c r="L81" s="822"/>
      <c r="M81" s="822"/>
      <c r="N81" s="822"/>
      <c r="O81" s="823"/>
    </row>
    <row r="82" spans="1:15" ht="9.9499999999999993" customHeight="1" thickBot="1" x14ac:dyDescent="0.3">
      <c r="A82" s="821"/>
      <c r="B82" s="822"/>
      <c r="C82" s="822"/>
      <c r="D82" s="822"/>
      <c r="E82" s="822"/>
      <c r="F82" s="822"/>
      <c r="G82" s="822"/>
      <c r="H82" s="822"/>
      <c r="I82" s="822"/>
      <c r="J82" s="822"/>
      <c r="K82" s="822"/>
      <c r="L82" s="822"/>
      <c r="M82" s="822"/>
      <c r="N82" s="822"/>
      <c r="O82" s="823"/>
    </row>
    <row r="83" spans="1:15" ht="24" thickBot="1" x14ac:dyDescent="0.4">
      <c r="A83" s="830" t="s">
        <v>405</v>
      </c>
      <c r="B83" s="831"/>
      <c r="C83" s="831"/>
      <c r="D83" s="831"/>
      <c r="E83" s="831"/>
      <c r="F83" s="831"/>
      <c r="G83" s="831"/>
      <c r="H83" s="831"/>
      <c r="I83" s="831"/>
      <c r="J83" s="831"/>
      <c r="K83" s="831"/>
      <c r="L83" s="831"/>
      <c r="M83" s="831"/>
      <c r="N83" s="831"/>
      <c r="O83" s="832"/>
    </row>
    <row r="84" spans="1:15" ht="9.9499999999999993" customHeight="1" x14ac:dyDescent="0.25">
      <c r="A84" s="821"/>
      <c r="B84" s="822"/>
      <c r="C84" s="822"/>
      <c r="D84" s="822"/>
      <c r="E84" s="822"/>
      <c r="F84" s="822"/>
      <c r="G84" s="822"/>
      <c r="H84" s="822"/>
      <c r="I84" s="822"/>
      <c r="J84" s="822"/>
      <c r="K84" s="822"/>
      <c r="L84" s="822"/>
      <c r="M84" s="822"/>
      <c r="N84" s="824" t="s">
        <v>406</v>
      </c>
      <c r="O84" s="825"/>
    </row>
    <row r="85" spans="1:15" ht="9.9499999999999993" customHeight="1" x14ac:dyDescent="0.25">
      <c r="A85" s="821"/>
      <c r="B85" s="822"/>
      <c r="C85" s="822"/>
      <c r="D85" s="822"/>
      <c r="E85" s="822"/>
      <c r="F85" s="822"/>
      <c r="G85" s="822"/>
      <c r="H85" s="822"/>
      <c r="I85" s="822"/>
      <c r="J85" s="822"/>
      <c r="K85" s="822"/>
      <c r="L85" s="822"/>
      <c r="M85" s="822"/>
      <c r="N85" s="824"/>
      <c r="O85" s="825"/>
    </row>
    <row r="86" spans="1:15" ht="9.9499999999999993" customHeight="1" x14ac:dyDescent="0.25">
      <c r="A86" s="828"/>
      <c r="B86" s="829"/>
      <c r="C86" s="829"/>
      <c r="D86" s="829"/>
      <c r="E86" s="829"/>
      <c r="F86" s="829"/>
      <c r="G86" s="829"/>
      <c r="H86" s="829"/>
      <c r="I86" s="829"/>
      <c r="J86" s="829"/>
      <c r="K86" s="829"/>
      <c r="L86" s="829"/>
      <c r="M86" s="829"/>
      <c r="N86" s="840"/>
      <c r="O86" s="841"/>
    </row>
    <row r="87" spans="1:15" ht="9.9499999999999993" customHeight="1" x14ac:dyDescent="0.25">
      <c r="A87" s="821"/>
      <c r="B87" s="822"/>
      <c r="C87" s="822"/>
      <c r="D87" s="822"/>
      <c r="E87" s="822"/>
      <c r="F87" s="822"/>
      <c r="G87" s="822"/>
      <c r="H87" s="822"/>
      <c r="I87" s="822"/>
      <c r="J87" s="822"/>
      <c r="K87" s="822"/>
      <c r="L87" s="822"/>
      <c r="M87" s="822"/>
      <c r="N87" s="824" t="s">
        <v>407</v>
      </c>
      <c r="O87" s="825"/>
    </row>
    <row r="88" spans="1:15" ht="9.9499999999999993" customHeight="1" x14ac:dyDescent="0.25">
      <c r="A88" s="821"/>
      <c r="B88" s="822"/>
      <c r="C88" s="822"/>
      <c r="D88" s="822"/>
      <c r="E88" s="822"/>
      <c r="F88" s="822"/>
      <c r="G88" s="822"/>
      <c r="H88" s="822"/>
      <c r="I88" s="822"/>
      <c r="J88" s="822"/>
      <c r="K88" s="822"/>
      <c r="L88" s="822"/>
      <c r="M88" s="822"/>
      <c r="N88" s="824"/>
      <c r="O88" s="825"/>
    </row>
    <row r="89" spans="1:15" ht="9.9499999999999993" customHeight="1" x14ac:dyDescent="0.25">
      <c r="A89" s="828"/>
      <c r="B89" s="829"/>
      <c r="C89" s="829"/>
      <c r="D89" s="829"/>
      <c r="E89" s="829"/>
      <c r="F89" s="829"/>
      <c r="G89" s="829"/>
      <c r="H89" s="829"/>
      <c r="I89" s="829"/>
      <c r="J89" s="829"/>
      <c r="K89" s="829"/>
      <c r="L89" s="829"/>
      <c r="M89" s="829"/>
      <c r="N89" s="840"/>
      <c r="O89" s="841"/>
    </row>
    <row r="90" spans="1:15" ht="9.9499999999999993" customHeight="1" x14ac:dyDescent="0.25">
      <c r="A90" s="821"/>
      <c r="B90" s="822"/>
      <c r="C90" s="822"/>
      <c r="D90" s="822"/>
      <c r="E90" s="822"/>
      <c r="F90" s="822"/>
      <c r="G90" s="822"/>
      <c r="H90" s="822"/>
      <c r="I90" s="822"/>
      <c r="J90" s="822"/>
      <c r="K90" s="822"/>
      <c r="L90" s="822"/>
      <c r="M90" s="822"/>
      <c r="N90" s="824" t="s">
        <v>408</v>
      </c>
      <c r="O90" s="825"/>
    </row>
    <row r="91" spans="1:15" ht="9.9499999999999993" customHeight="1" x14ac:dyDescent="0.25">
      <c r="A91" s="821"/>
      <c r="B91" s="822"/>
      <c r="C91" s="822"/>
      <c r="D91" s="822"/>
      <c r="E91" s="822"/>
      <c r="F91" s="822"/>
      <c r="G91" s="822"/>
      <c r="H91" s="822"/>
      <c r="I91" s="822"/>
      <c r="J91" s="822"/>
      <c r="K91" s="822"/>
      <c r="L91" s="822"/>
      <c r="M91" s="822"/>
      <c r="N91" s="824"/>
      <c r="O91" s="825"/>
    </row>
    <row r="92" spans="1:15" ht="9.9499999999999993" customHeight="1" thickBot="1" x14ac:dyDescent="0.3">
      <c r="A92" s="821"/>
      <c r="B92" s="822"/>
      <c r="C92" s="822"/>
      <c r="D92" s="822"/>
      <c r="E92" s="822"/>
      <c r="F92" s="822"/>
      <c r="G92" s="822"/>
      <c r="H92" s="822"/>
      <c r="I92" s="822"/>
      <c r="J92" s="822"/>
      <c r="K92" s="822"/>
      <c r="L92" s="822"/>
      <c r="M92" s="822"/>
      <c r="N92" s="824"/>
      <c r="O92" s="825"/>
    </row>
    <row r="93" spans="1:15" ht="20.25" customHeight="1" thickBot="1" x14ac:dyDescent="0.4">
      <c r="A93" s="830" t="s">
        <v>409</v>
      </c>
      <c r="B93" s="831"/>
      <c r="C93" s="831"/>
      <c r="D93" s="831"/>
      <c r="E93" s="831"/>
      <c r="F93" s="831"/>
      <c r="G93" s="831"/>
      <c r="H93" s="831"/>
      <c r="I93" s="831"/>
      <c r="J93" s="831"/>
      <c r="K93" s="831"/>
      <c r="L93" s="831"/>
      <c r="M93" s="831"/>
      <c r="N93" s="831"/>
      <c r="O93" s="832"/>
    </row>
    <row r="94" spans="1:15" x14ac:dyDescent="0.25">
      <c r="A94" s="821" t="s">
        <v>417</v>
      </c>
      <c r="B94" s="822"/>
      <c r="C94" s="822"/>
      <c r="D94" s="822"/>
      <c r="E94" s="822"/>
      <c r="F94" s="822"/>
      <c r="G94" s="822"/>
      <c r="H94" s="822"/>
      <c r="I94" s="822"/>
      <c r="J94" s="822"/>
      <c r="K94" s="822"/>
      <c r="L94" s="822"/>
      <c r="M94" s="822"/>
      <c r="N94" s="822"/>
      <c r="O94" s="823"/>
    </row>
    <row r="95" spans="1:15" ht="9.9499999999999993" customHeight="1" x14ac:dyDescent="0.25">
      <c r="A95" s="821"/>
      <c r="B95" s="822"/>
      <c r="C95" s="822"/>
      <c r="D95" s="822"/>
      <c r="E95" s="822"/>
      <c r="F95" s="822"/>
      <c r="G95" s="822"/>
      <c r="H95" s="822"/>
      <c r="I95" s="822"/>
      <c r="J95" s="822"/>
      <c r="K95" s="822"/>
      <c r="L95" s="822"/>
      <c r="M95" s="822"/>
      <c r="N95" s="822"/>
      <c r="O95" s="823"/>
    </row>
    <row r="96" spans="1:15" ht="9.9499999999999993" customHeight="1" x14ac:dyDescent="0.25">
      <c r="A96" s="821"/>
      <c r="B96" s="822"/>
      <c r="C96" s="822"/>
      <c r="D96" s="822"/>
      <c r="E96" s="822"/>
      <c r="F96" s="822"/>
      <c r="G96" s="822"/>
      <c r="H96" s="822"/>
      <c r="I96" s="822"/>
      <c r="J96" s="822"/>
      <c r="K96" s="822"/>
      <c r="L96" s="822"/>
      <c r="M96" s="822"/>
      <c r="N96" s="822"/>
      <c r="O96" s="823"/>
    </row>
    <row r="97" spans="1:15" ht="9.9499999999999993" customHeight="1" x14ac:dyDescent="0.25">
      <c r="A97" s="821"/>
      <c r="B97" s="822"/>
      <c r="C97" s="822"/>
      <c r="D97" s="822"/>
      <c r="E97" s="822"/>
      <c r="F97" s="822"/>
      <c r="G97" s="822"/>
      <c r="H97" s="822"/>
      <c r="I97" s="822"/>
      <c r="J97" s="822"/>
      <c r="K97" s="822"/>
      <c r="L97" s="822"/>
      <c r="M97" s="822"/>
      <c r="N97" s="822"/>
      <c r="O97" s="823"/>
    </row>
    <row r="98" spans="1:15" ht="9.9499999999999993" customHeight="1" x14ac:dyDescent="0.25">
      <c r="A98" s="821"/>
      <c r="B98" s="822"/>
      <c r="C98" s="822"/>
      <c r="D98" s="822"/>
      <c r="E98" s="822"/>
      <c r="F98" s="822"/>
      <c r="G98" s="822"/>
      <c r="H98" s="822"/>
      <c r="I98" s="822"/>
      <c r="J98" s="822"/>
      <c r="K98" s="822"/>
      <c r="L98" s="822"/>
      <c r="M98" s="822"/>
      <c r="N98" s="822"/>
      <c r="O98" s="823"/>
    </row>
    <row r="99" spans="1:15" ht="9.9499999999999993" customHeight="1" thickBot="1" x14ac:dyDescent="0.3">
      <c r="A99" s="821"/>
      <c r="B99" s="822"/>
      <c r="C99" s="822"/>
      <c r="D99" s="822"/>
      <c r="E99" s="822"/>
      <c r="F99" s="822"/>
      <c r="G99" s="822"/>
      <c r="H99" s="822"/>
      <c r="I99" s="822"/>
      <c r="J99" s="822"/>
      <c r="K99" s="822"/>
      <c r="L99" s="822"/>
      <c r="M99" s="822"/>
      <c r="N99" s="822"/>
      <c r="O99" s="823"/>
    </row>
    <row r="100" spans="1:15" ht="24" thickBot="1" x14ac:dyDescent="0.4">
      <c r="A100" s="830" t="s">
        <v>410</v>
      </c>
      <c r="B100" s="831"/>
      <c r="C100" s="831"/>
      <c r="D100" s="831"/>
      <c r="E100" s="831"/>
      <c r="F100" s="831"/>
      <c r="G100" s="831"/>
      <c r="H100" s="831"/>
      <c r="I100" s="831"/>
      <c r="J100" s="831"/>
      <c r="K100" s="831"/>
      <c r="L100" s="831"/>
      <c r="M100" s="831"/>
      <c r="N100" s="831"/>
      <c r="O100" s="832"/>
    </row>
    <row r="101" spans="1:15" x14ac:dyDescent="0.25">
      <c r="A101" s="821" t="s">
        <v>416</v>
      </c>
      <c r="B101" s="822"/>
      <c r="C101" s="822"/>
      <c r="D101" s="822"/>
      <c r="E101" s="822"/>
      <c r="F101" s="822"/>
      <c r="G101" s="822"/>
      <c r="H101" s="822"/>
      <c r="I101" s="822"/>
      <c r="J101" s="822"/>
      <c r="K101" s="822"/>
      <c r="L101" s="822"/>
      <c r="M101" s="822"/>
      <c r="N101" s="822"/>
      <c r="O101" s="836" t="s">
        <v>411</v>
      </c>
    </row>
    <row r="102" spans="1:15" ht="9.9499999999999993" customHeight="1" x14ac:dyDescent="0.25">
      <c r="A102" s="821"/>
      <c r="B102" s="822"/>
      <c r="C102" s="822"/>
      <c r="D102" s="822"/>
      <c r="E102" s="822"/>
      <c r="F102" s="822"/>
      <c r="G102" s="822"/>
      <c r="H102" s="822"/>
      <c r="I102" s="822"/>
      <c r="J102" s="822"/>
      <c r="K102" s="822"/>
      <c r="L102" s="822"/>
      <c r="M102" s="822"/>
      <c r="N102" s="822"/>
      <c r="O102" s="836"/>
    </row>
    <row r="103" spans="1:15" ht="9.9499999999999993" customHeight="1" x14ac:dyDescent="0.25">
      <c r="A103" s="821"/>
      <c r="B103" s="822"/>
      <c r="C103" s="822"/>
      <c r="D103" s="822"/>
      <c r="E103" s="822"/>
      <c r="F103" s="822"/>
      <c r="G103" s="822"/>
      <c r="H103" s="822"/>
      <c r="I103" s="822"/>
      <c r="J103" s="822"/>
      <c r="K103" s="822"/>
      <c r="L103" s="822"/>
      <c r="M103" s="822"/>
      <c r="N103" s="822"/>
      <c r="O103" s="836"/>
    </row>
    <row r="104" spans="1:15" ht="9.9499999999999993" customHeight="1" x14ac:dyDescent="0.25">
      <c r="A104" s="821"/>
      <c r="B104" s="822"/>
      <c r="C104" s="822"/>
      <c r="D104" s="822"/>
      <c r="E104" s="822"/>
      <c r="F104" s="822"/>
      <c r="G104" s="822"/>
      <c r="H104" s="822"/>
      <c r="I104" s="822"/>
      <c r="J104" s="822"/>
      <c r="K104" s="822"/>
      <c r="L104" s="822"/>
      <c r="M104" s="822"/>
      <c r="N104" s="822"/>
      <c r="O104" s="836"/>
    </row>
    <row r="105" spans="1:15" ht="9.9499999999999993" customHeight="1" x14ac:dyDescent="0.25">
      <c r="A105" s="828"/>
      <c r="B105" s="829"/>
      <c r="C105" s="829"/>
      <c r="D105" s="829"/>
      <c r="E105" s="829"/>
      <c r="F105" s="829"/>
      <c r="G105" s="829"/>
      <c r="H105" s="829"/>
      <c r="I105" s="829"/>
      <c r="J105" s="829"/>
      <c r="K105" s="829"/>
      <c r="L105" s="829"/>
      <c r="M105" s="829"/>
      <c r="N105" s="829"/>
      <c r="O105" s="837"/>
    </row>
    <row r="106" spans="1:15" ht="9.9499999999999993" customHeight="1" x14ac:dyDescent="0.25">
      <c r="A106" s="821"/>
      <c r="B106" s="822"/>
      <c r="C106" s="822"/>
      <c r="D106" s="822"/>
      <c r="E106" s="822"/>
      <c r="F106" s="822"/>
      <c r="G106" s="822"/>
      <c r="H106" s="822"/>
      <c r="I106" s="822"/>
      <c r="J106" s="822"/>
      <c r="K106" s="822"/>
      <c r="L106" s="822"/>
      <c r="M106" s="822"/>
      <c r="N106" s="822"/>
      <c r="O106" s="836" t="s">
        <v>412</v>
      </c>
    </row>
    <row r="107" spans="1:15" ht="9.9499999999999993" customHeight="1" x14ac:dyDescent="0.25">
      <c r="A107" s="821"/>
      <c r="B107" s="822"/>
      <c r="C107" s="822"/>
      <c r="D107" s="822"/>
      <c r="E107" s="822"/>
      <c r="F107" s="822"/>
      <c r="G107" s="822"/>
      <c r="H107" s="822"/>
      <c r="I107" s="822"/>
      <c r="J107" s="822"/>
      <c r="K107" s="822"/>
      <c r="L107" s="822"/>
      <c r="M107" s="822"/>
      <c r="N107" s="822"/>
      <c r="O107" s="836"/>
    </row>
    <row r="108" spans="1:15" ht="9.9499999999999993" customHeight="1" x14ac:dyDescent="0.25">
      <c r="A108" s="821"/>
      <c r="B108" s="822"/>
      <c r="C108" s="822"/>
      <c r="D108" s="822"/>
      <c r="E108" s="822"/>
      <c r="F108" s="822"/>
      <c r="G108" s="822"/>
      <c r="H108" s="822"/>
      <c r="I108" s="822"/>
      <c r="J108" s="822"/>
      <c r="K108" s="822"/>
      <c r="L108" s="822"/>
      <c r="M108" s="822"/>
      <c r="N108" s="822"/>
      <c r="O108" s="836"/>
    </row>
    <row r="109" spans="1:15" ht="9.9499999999999993" customHeight="1" x14ac:dyDescent="0.25">
      <c r="A109" s="821"/>
      <c r="B109" s="822"/>
      <c r="C109" s="822"/>
      <c r="D109" s="822"/>
      <c r="E109" s="822"/>
      <c r="F109" s="822"/>
      <c r="G109" s="822"/>
      <c r="H109" s="822"/>
      <c r="I109" s="822"/>
      <c r="J109" s="822"/>
      <c r="K109" s="822"/>
      <c r="L109" s="822"/>
      <c r="M109" s="822"/>
      <c r="N109" s="822"/>
      <c r="O109" s="836"/>
    </row>
    <row r="110" spans="1:15" ht="9.9499999999999993" customHeight="1" x14ac:dyDescent="0.25">
      <c r="A110" s="828"/>
      <c r="B110" s="829"/>
      <c r="C110" s="829"/>
      <c r="D110" s="829"/>
      <c r="E110" s="829"/>
      <c r="F110" s="829"/>
      <c r="G110" s="829"/>
      <c r="H110" s="829"/>
      <c r="I110" s="829"/>
      <c r="J110" s="829"/>
      <c r="K110" s="829"/>
      <c r="L110" s="829"/>
      <c r="M110" s="829"/>
      <c r="N110" s="829"/>
      <c r="O110" s="837"/>
    </row>
    <row r="111" spans="1:15" ht="9.9499999999999993" customHeight="1" x14ac:dyDescent="0.25">
      <c r="A111" s="821"/>
      <c r="B111" s="822"/>
      <c r="C111" s="822"/>
      <c r="D111" s="822"/>
      <c r="E111" s="822"/>
      <c r="F111" s="822"/>
      <c r="G111" s="822"/>
      <c r="H111" s="822"/>
      <c r="I111" s="822"/>
      <c r="J111" s="822"/>
      <c r="K111" s="822"/>
      <c r="L111" s="822"/>
      <c r="M111" s="822"/>
      <c r="N111" s="822"/>
      <c r="O111" s="836" t="s">
        <v>413</v>
      </c>
    </row>
    <row r="112" spans="1:15" ht="9.9499999999999993" customHeight="1" x14ac:dyDescent="0.25">
      <c r="A112" s="821"/>
      <c r="B112" s="822"/>
      <c r="C112" s="822"/>
      <c r="D112" s="822"/>
      <c r="E112" s="822"/>
      <c r="F112" s="822"/>
      <c r="G112" s="822"/>
      <c r="H112" s="822"/>
      <c r="I112" s="822"/>
      <c r="J112" s="822"/>
      <c r="K112" s="822"/>
      <c r="L112" s="822"/>
      <c r="M112" s="822"/>
      <c r="N112" s="822"/>
      <c r="O112" s="836"/>
    </row>
    <row r="113" spans="1:15" ht="9.9499999999999993" customHeight="1" x14ac:dyDescent="0.25">
      <c r="A113" s="821"/>
      <c r="B113" s="822"/>
      <c r="C113" s="822"/>
      <c r="D113" s="822"/>
      <c r="E113" s="822"/>
      <c r="F113" s="822"/>
      <c r="G113" s="822"/>
      <c r="H113" s="822"/>
      <c r="I113" s="822"/>
      <c r="J113" s="822"/>
      <c r="K113" s="822"/>
      <c r="L113" s="822"/>
      <c r="M113" s="822"/>
      <c r="N113" s="822"/>
      <c r="O113" s="836"/>
    </row>
    <row r="114" spans="1:15" ht="9.9499999999999993" customHeight="1" x14ac:dyDescent="0.25">
      <c r="A114" s="821"/>
      <c r="B114" s="822"/>
      <c r="C114" s="822"/>
      <c r="D114" s="822"/>
      <c r="E114" s="822"/>
      <c r="F114" s="822"/>
      <c r="G114" s="822"/>
      <c r="H114" s="822"/>
      <c r="I114" s="822"/>
      <c r="J114" s="822"/>
      <c r="K114" s="822"/>
      <c r="L114" s="822"/>
      <c r="M114" s="822"/>
      <c r="N114" s="822"/>
      <c r="O114" s="836"/>
    </row>
    <row r="115" spans="1:15" ht="9.9499999999999993" customHeight="1" thickBot="1" x14ac:dyDescent="0.3">
      <c r="A115" s="821"/>
      <c r="B115" s="822"/>
      <c r="C115" s="822"/>
      <c r="D115" s="822"/>
      <c r="E115" s="822"/>
      <c r="F115" s="822"/>
      <c r="G115" s="822"/>
      <c r="H115" s="822"/>
      <c r="I115" s="822"/>
      <c r="J115" s="822"/>
      <c r="K115" s="822"/>
      <c r="L115" s="822"/>
      <c r="M115" s="822"/>
      <c r="N115" s="822"/>
      <c r="O115" s="836"/>
    </row>
    <row r="116" spans="1:15" ht="22.5" customHeight="1" thickBot="1" x14ac:dyDescent="0.4">
      <c r="A116" s="830" t="s">
        <v>414</v>
      </c>
      <c r="B116" s="831"/>
      <c r="C116" s="831"/>
      <c r="D116" s="831"/>
      <c r="E116" s="831"/>
      <c r="F116" s="831"/>
      <c r="G116" s="831"/>
      <c r="H116" s="831"/>
      <c r="I116" s="831"/>
      <c r="J116" s="831"/>
      <c r="K116" s="831"/>
      <c r="L116" s="831"/>
      <c r="M116" s="831"/>
      <c r="N116" s="831"/>
      <c r="O116" s="832"/>
    </row>
    <row r="117" spans="1:15" x14ac:dyDescent="0.25">
      <c r="A117" s="821" t="s">
        <v>415</v>
      </c>
      <c r="B117" s="822"/>
      <c r="C117" s="822"/>
      <c r="D117" s="822"/>
      <c r="E117" s="822"/>
      <c r="F117" s="822"/>
      <c r="G117" s="822"/>
      <c r="H117" s="822"/>
      <c r="I117" s="822"/>
      <c r="J117" s="822"/>
      <c r="K117" s="822"/>
      <c r="L117" s="822"/>
      <c r="M117" s="822"/>
      <c r="N117" s="822"/>
      <c r="O117" s="823"/>
    </row>
    <row r="118" spans="1:15" ht="9.9499999999999993" customHeight="1" x14ac:dyDescent="0.25">
      <c r="A118" s="821"/>
      <c r="B118" s="822"/>
      <c r="C118" s="822"/>
      <c r="D118" s="822"/>
      <c r="E118" s="822"/>
      <c r="F118" s="822"/>
      <c r="G118" s="822"/>
      <c r="H118" s="822"/>
      <c r="I118" s="822"/>
      <c r="J118" s="822"/>
      <c r="K118" s="822"/>
      <c r="L118" s="822"/>
      <c r="M118" s="822"/>
      <c r="N118" s="822"/>
      <c r="O118" s="206"/>
    </row>
    <row r="119" spans="1:15" ht="9.9499999999999993" customHeight="1" x14ac:dyDescent="0.25">
      <c r="A119" s="821"/>
      <c r="B119" s="822"/>
      <c r="C119" s="822"/>
      <c r="D119" s="822"/>
      <c r="E119" s="822"/>
      <c r="F119" s="822"/>
      <c r="G119" s="822"/>
      <c r="H119" s="822"/>
      <c r="I119" s="822"/>
      <c r="J119" s="822"/>
      <c r="K119" s="822"/>
      <c r="L119" s="822"/>
      <c r="M119" s="822"/>
      <c r="N119" s="822"/>
      <c r="O119" s="206"/>
    </row>
    <row r="120" spans="1:15" ht="9.9499999999999993" customHeight="1" x14ac:dyDescent="0.25">
      <c r="A120" s="821"/>
      <c r="B120" s="822"/>
      <c r="C120" s="822"/>
      <c r="D120" s="822"/>
      <c r="E120" s="822"/>
      <c r="F120" s="822"/>
      <c r="G120" s="822"/>
      <c r="H120" s="822"/>
      <c r="I120" s="822"/>
      <c r="J120" s="822"/>
      <c r="K120" s="822"/>
      <c r="L120" s="822"/>
      <c r="M120" s="822"/>
      <c r="N120" s="822"/>
      <c r="O120" s="206"/>
    </row>
    <row r="121" spans="1:15" ht="9.9499999999999993" customHeight="1" x14ac:dyDescent="0.25">
      <c r="A121" s="821"/>
      <c r="B121" s="822"/>
      <c r="C121" s="822"/>
      <c r="D121" s="822"/>
      <c r="E121" s="822"/>
      <c r="F121" s="822"/>
      <c r="G121" s="822"/>
      <c r="H121" s="822"/>
      <c r="I121" s="822"/>
      <c r="J121" s="822"/>
      <c r="K121" s="822"/>
      <c r="L121" s="822"/>
      <c r="M121" s="822"/>
      <c r="N121" s="822"/>
      <c r="O121" s="206"/>
    </row>
    <row r="122" spans="1:15" ht="9.9499999999999993" customHeight="1" x14ac:dyDescent="0.25">
      <c r="A122" s="821"/>
      <c r="B122" s="822"/>
      <c r="C122" s="822"/>
      <c r="D122" s="822"/>
      <c r="E122" s="822"/>
      <c r="F122" s="822"/>
      <c r="G122" s="822"/>
      <c r="H122" s="822"/>
      <c r="I122" s="822"/>
      <c r="J122" s="822"/>
      <c r="K122" s="822"/>
      <c r="L122" s="822"/>
      <c r="M122" s="822"/>
      <c r="N122" s="822"/>
      <c r="O122" s="206"/>
    </row>
    <row r="123" spans="1:15" ht="9.9499999999999993" customHeight="1" x14ac:dyDescent="0.25">
      <c r="A123" s="821"/>
      <c r="B123" s="822"/>
      <c r="C123" s="822"/>
      <c r="D123" s="822"/>
      <c r="E123" s="822"/>
      <c r="F123" s="822"/>
      <c r="G123" s="822"/>
      <c r="H123" s="822"/>
      <c r="I123" s="822"/>
      <c r="J123" s="822"/>
      <c r="K123" s="822"/>
      <c r="L123" s="822"/>
      <c r="M123" s="822"/>
      <c r="N123" s="822"/>
      <c r="O123" s="206"/>
    </row>
    <row r="124" spans="1:15" ht="9.9499999999999993" customHeight="1" x14ac:dyDescent="0.25">
      <c r="A124" s="821"/>
      <c r="B124" s="822"/>
      <c r="C124" s="822"/>
      <c r="D124" s="822"/>
      <c r="E124" s="822"/>
      <c r="F124" s="822"/>
      <c r="G124" s="822"/>
      <c r="H124" s="822"/>
      <c r="I124" s="822"/>
      <c r="J124" s="822"/>
      <c r="K124" s="822"/>
      <c r="L124" s="822"/>
      <c r="M124" s="822"/>
      <c r="N124" s="822"/>
      <c r="O124" s="206"/>
    </row>
    <row r="125" spans="1:15" ht="9.9499999999999993" customHeight="1" thickBot="1" x14ac:dyDescent="0.3">
      <c r="A125" s="826"/>
      <c r="B125" s="827"/>
      <c r="C125" s="827"/>
      <c r="D125" s="827"/>
      <c r="E125" s="827"/>
      <c r="F125" s="827"/>
      <c r="G125" s="827"/>
      <c r="H125" s="827"/>
      <c r="I125" s="827"/>
      <c r="J125" s="827"/>
      <c r="K125" s="827"/>
      <c r="L125" s="827"/>
      <c r="M125" s="827"/>
      <c r="N125" s="827"/>
      <c r="O125" s="244"/>
    </row>
  </sheetData>
  <sheetProtection algorithmName="SHA-512" hashValue="xcUDNrIh5+IEI4oAP+G+dnu9otbGwKFNc/GJKaT2pv4s3oCJx74sM4H0mhzZpiIZtf+oL0XiWBFtAD6ssRmH9A==" saltValue="QaDgIW2CElv67IVzsz72Rg==" spinCount="100000" sheet="1" objects="1" scenarios="1"/>
  <mergeCells count="144">
    <mergeCell ref="D4:O4"/>
    <mergeCell ref="D3:O3"/>
    <mergeCell ref="A76:O76"/>
    <mergeCell ref="A101:N101"/>
    <mergeCell ref="A94:O94"/>
    <mergeCell ref="A93:O93"/>
    <mergeCell ref="A100:O100"/>
    <mergeCell ref="O101:O105"/>
    <mergeCell ref="O106:O110"/>
    <mergeCell ref="O61:O63"/>
    <mergeCell ref="O64:O66"/>
    <mergeCell ref="O67:O69"/>
    <mergeCell ref="O70:O72"/>
    <mergeCell ref="O73:O75"/>
    <mergeCell ref="A75:N75"/>
    <mergeCell ref="A74:N74"/>
    <mergeCell ref="A73:N73"/>
    <mergeCell ref="A72:N72"/>
    <mergeCell ref="A71:N71"/>
    <mergeCell ref="A70:N70"/>
    <mergeCell ref="A69:N69"/>
    <mergeCell ref="A68:N68"/>
    <mergeCell ref="A57:O57"/>
    <mergeCell ref="O58:O60"/>
    <mergeCell ref="O111:O115"/>
    <mergeCell ref="A99:O99"/>
    <mergeCell ref="A98:O98"/>
    <mergeCell ref="A97:O97"/>
    <mergeCell ref="A96:O96"/>
    <mergeCell ref="A95:O95"/>
    <mergeCell ref="A115:N115"/>
    <mergeCell ref="A77:O77"/>
    <mergeCell ref="A83:O83"/>
    <mergeCell ref="A81:O81"/>
    <mergeCell ref="A80:O80"/>
    <mergeCell ref="A79:O79"/>
    <mergeCell ref="A78:O78"/>
    <mergeCell ref="A92:M92"/>
    <mergeCell ref="A91:M91"/>
    <mergeCell ref="A90:M90"/>
    <mergeCell ref="A89:M89"/>
    <mergeCell ref="A88:M88"/>
    <mergeCell ref="A87:M87"/>
    <mergeCell ref="A86:M86"/>
    <mergeCell ref="A85:M85"/>
    <mergeCell ref="A84:M84"/>
    <mergeCell ref="N84:O86"/>
    <mergeCell ref="N87:O89"/>
    <mergeCell ref="A49:N49"/>
    <mergeCell ref="A48:N48"/>
    <mergeCell ref="A47:N47"/>
    <mergeCell ref="A46:N46"/>
    <mergeCell ref="A45:N45"/>
    <mergeCell ref="A44:N44"/>
    <mergeCell ref="A43:N43"/>
    <mergeCell ref="A42:N42"/>
    <mergeCell ref="A9:O9"/>
    <mergeCell ref="O10:O14"/>
    <mergeCell ref="O15:O19"/>
    <mergeCell ref="O20:O24"/>
    <mergeCell ref="A25:O25"/>
    <mergeCell ref="A24:N24"/>
    <mergeCell ref="A23:N23"/>
    <mergeCell ref="A22:N22"/>
    <mergeCell ref="A21:N21"/>
    <mergeCell ref="A20:N20"/>
    <mergeCell ref="A19:N19"/>
    <mergeCell ref="A18:N18"/>
    <mergeCell ref="A17:N17"/>
    <mergeCell ref="A16:N16"/>
    <mergeCell ref="A15:N15"/>
    <mergeCell ref="A14:N14"/>
    <mergeCell ref="A7:O7"/>
    <mergeCell ref="A6:O6"/>
    <mergeCell ref="A5:O5"/>
    <mergeCell ref="A41:N41"/>
    <mergeCell ref="A40:N40"/>
    <mergeCell ref="A39:N39"/>
    <mergeCell ref="B37:N37"/>
    <mergeCell ref="A38:N38"/>
    <mergeCell ref="A36:N36"/>
    <mergeCell ref="A35:N35"/>
    <mergeCell ref="A34:N34"/>
    <mergeCell ref="A33:N33"/>
    <mergeCell ref="A32:N32"/>
    <mergeCell ref="A31:N31"/>
    <mergeCell ref="A30:N30"/>
    <mergeCell ref="A29:N29"/>
    <mergeCell ref="A13:N13"/>
    <mergeCell ref="A12:N12"/>
    <mergeCell ref="A11:N11"/>
    <mergeCell ref="A10:N10"/>
    <mergeCell ref="A8:O8"/>
    <mergeCell ref="A28:N28"/>
    <mergeCell ref="A27:N27"/>
    <mergeCell ref="O37:O41"/>
    <mergeCell ref="A116:O116"/>
    <mergeCell ref="A26:O26"/>
    <mergeCell ref="O27:O31"/>
    <mergeCell ref="O32:O36"/>
    <mergeCell ref="A62:N62"/>
    <mergeCell ref="A61:N61"/>
    <mergeCell ref="A58:N58"/>
    <mergeCell ref="A59:N59"/>
    <mergeCell ref="A60:N60"/>
    <mergeCell ref="A67:N67"/>
    <mergeCell ref="A66:N66"/>
    <mergeCell ref="A65:N65"/>
    <mergeCell ref="A64:N64"/>
    <mergeCell ref="A63:N63"/>
    <mergeCell ref="O42:O46"/>
    <mergeCell ref="O47:O51"/>
    <mergeCell ref="O52:O56"/>
    <mergeCell ref="A56:N56"/>
    <mergeCell ref="A55:N55"/>
    <mergeCell ref="A54:N54"/>
    <mergeCell ref="A53:N53"/>
    <mergeCell ref="A52:N52"/>
    <mergeCell ref="A51:N51"/>
    <mergeCell ref="A50:N50"/>
    <mergeCell ref="A117:O117"/>
    <mergeCell ref="N90:O92"/>
    <mergeCell ref="A82:O82"/>
    <mergeCell ref="A118:N118"/>
    <mergeCell ref="A104:N104"/>
    <mergeCell ref="A103:N103"/>
    <mergeCell ref="A102:N102"/>
    <mergeCell ref="A125:N125"/>
    <mergeCell ref="A124:N124"/>
    <mergeCell ref="A123:N123"/>
    <mergeCell ref="A122:N122"/>
    <mergeCell ref="A121:N121"/>
    <mergeCell ref="A120:N120"/>
    <mergeCell ref="A119:N119"/>
    <mergeCell ref="A109:N109"/>
    <mergeCell ref="A108:N108"/>
    <mergeCell ref="A107:N107"/>
    <mergeCell ref="A106:N106"/>
    <mergeCell ref="A105:N105"/>
    <mergeCell ref="A114:N114"/>
    <mergeCell ref="A113:N113"/>
    <mergeCell ref="A112:N112"/>
    <mergeCell ref="A111:N111"/>
    <mergeCell ref="A110:N110"/>
  </mergeCells>
  <hyperlinks>
    <hyperlink ref="A1" location="HOME!A1" display="HOME" xr:uid="{C4152A87-C911-4629-A385-8090DAB29A61}"/>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CBBEB-7806-488B-B24F-1B43B3848302}">
  <sheetPr codeName="Sheet3">
    <tabColor theme="9" tint="0.39997558519241921"/>
  </sheetPr>
  <dimension ref="A1:J40"/>
  <sheetViews>
    <sheetView view="pageBreakPreview" zoomScale="120" zoomScaleNormal="80" zoomScaleSheetLayoutView="120" workbookViewId="0">
      <selection activeCell="G13" sqref="G13:I13"/>
    </sheetView>
  </sheetViews>
  <sheetFormatPr defaultRowHeight="15" x14ac:dyDescent="0.25"/>
  <cols>
    <col min="2" max="2" width="2.140625" customWidth="1"/>
    <col min="3" max="3" width="6.140625" customWidth="1"/>
    <col min="4" max="4" width="7" customWidth="1"/>
    <col min="5" max="5" width="7.42578125" customWidth="1"/>
    <col min="6" max="6" width="8.140625" customWidth="1"/>
    <col min="7" max="7" width="33.140625" customWidth="1"/>
    <col min="8" max="8" width="3.85546875" customWidth="1"/>
    <col min="9" max="9" width="2.85546875" customWidth="1"/>
  </cols>
  <sheetData>
    <row r="1" spans="1:9" ht="27.75" customHeight="1" x14ac:dyDescent="0.3">
      <c r="A1" s="409" t="s">
        <v>628</v>
      </c>
    </row>
    <row r="7" spans="1:9" ht="18.75" x14ac:dyDescent="0.3">
      <c r="D7" s="844"/>
      <c r="E7" s="844"/>
      <c r="F7" s="844"/>
      <c r="G7" s="427" t="s">
        <v>418</v>
      </c>
    </row>
    <row r="11" spans="1:9" x14ac:dyDescent="0.25">
      <c r="G11" s="313" t="s">
        <v>388</v>
      </c>
    </row>
    <row r="12" spans="1:9" ht="21" x14ac:dyDescent="0.35">
      <c r="A12" s="848" t="s">
        <v>419</v>
      </c>
      <c r="B12" s="848"/>
      <c r="C12" s="848"/>
      <c r="D12" s="848"/>
      <c r="E12" s="848"/>
      <c r="F12" s="848"/>
      <c r="G12" s="848"/>
      <c r="H12" s="848"/>
      <c r="I12" s="848"/>
    </row>
    <row r="13" spans="1:9" x14ac:dyDescent="0.25">
      <c r="A13" s="341" t="s">
        <v>367</v>
      </c>
      <c r="B13" s="341"/>
      <c r="C13" s="341" t="s">
        <v>366</v>
      </c>
      <c r="D13" s="341"/>
      <c r="E13" s="341"/>
      <c r="F13" s="341" t="s">
        <v>365</v>
      </c>
      <c r="G13" s="849" t="s">
        <v>364</v>
      </c>
      <c r="H13" s="849"/>
      <c r="I13" s="849"/>
    </row>
    <row r="14" spans="1:9" ht="20.100000000000001" customHeight="1" x14ac:dyDescent="0.25">
      <c r="A14" s="342"/>
      <c r="B14" s="342"/>
      <c r="C14" s="342"/>
      <c r="D14" s="342"/>
      <c r="E14" s="342"/>
      <c r="F14" s="342"/>
      <c r="G14" s="850"/>
      <c r="H14" s="850"/>
      <c r="I14" s="850"/>
    </row>
    <row r="15" spans="1:9" ht="20.100000000000001" customHeight="1" x14ac:dyDescent="0.25">
      <c r="A15" s="360"/>
      <c r="B15" s="360"/>
      <c r="C15" s="360"/>
      <c r="D15" s="360"/>
      <c r="E15" s="360"/>
      <c r="F15" s="360"/>
      <c r="G15" s="360" t="s">
        <v>368</v>
      </c>
      <c r="H15" s="360"/>
      <c r="I15" s="360"/>
    </row>
    <row r="16" spans="1:9" ht="20.100000000000001" customHeight="1" x14ac:dyDescent="0.25">
      <c r="A16" s="360"/>
      <c r="B16" s="360"/>
      <c r="C16" s="360"/>
      <c r="D16" s="360"/>
      <c r="E16" s="360"/>
      <c r="F16" s="360"/>
      <c r="G16" s="360" t="s">
        <v>369</v>
      </c>
      <c r="H16" s="360"/>
      <c r="I16" s="360"/>
    </row>
    <row r="17" spans="1:10" ht="20.100000000000001" customHeight="1" x14ac:dyDescent="0.25">
      <c r="A17" s="360"/>
      <c r="B17" s="360"/>
      <c r="C17" s="360"/>
      <c r="D17" s="360"/>
      <c r="E17" s="360"/>
      <c r="F17" s="360"/>
      <c r="G17" s="360" t="s">
        <v>370</v>
      </c>
      <c r="H17" s="360"/>
      <c r="I17" s="360"/>
    </row>
    <row r="18" spans="1:10" ht="20.100000000000001" customHeight="1" x14ac:dyDescent="0.25">
      <c r="A18" s="360"/>
      <c r="B18" s="360"/>
      <c r="C18" s="360"/>
      <c r="D18" s="360"/>
      <c r="E18" s="360"/>
      <c r="F18" s="360"/>
      <c r="G18" s="360" t="s">
        <v>371</v>
      </c>
      <c r="H18" s="360"/>
      <c r="I18" s="360"/>
    </row>
    <row r="19" spans="1:10" ht="20.100000000000001" customHeight="1" x14ac:dyDescent="0.25">
      <c r="A19" s="360"/>
      <c r="B19" s="360"/>
      <c r="C19" s="360"/>
      <c r="D19" s="360"/>
      <c r="E19" s="360"/>
      <c r="F19" s="360"/>
      <c r="G19" s="360" t="s">
        <v>372</v>
      </c>
      <c r="H19" s="360"/>
      <c r="I19" s="360"/>
    </row>
    <row r="20" spans="1:10" ht="20.100000000000001" customHeight="1" x14ac:dyDescent="0.25">
      <c r="A20" s="360"/>
      <c r="B20" s="360"/>
      <c r="C20" s="360"/>
      <c r="D20" s="360"/>
      <c r="E20" s="360"/>
      <c r="F20" s="360"/>
      <c r="G20" s="360" t="s">
        <v>373</v>
      </c>
      <c r="H20" s="360"/>
      <c r="I20" s="360"/>
    </row>
    <row r="21" spans="1:10" ht="20.100000000000001" customHeight="1" x14ac:dyDescent="0.25">
      <c r="A21" s="360"/>
      <c r="B21" s="360"/>
      <c r="C21" s="360"/>
      <c r="D21" s="360"/>
      <c r="E21" s="360"/>
      <c r="F21" s="360"/>
      <c r="G21" s="360" t="s">
        <v>374</v>
      </c>
      <c r="H21" s="360"/>
      <c r="I21" s="360"/>
    </row>
    <row r="22" spans="1:10" ht="20.100000000000001" customHeight="1" x14ac:dyDescent="0.25">
      <c r="A22" s="360"/>
      <c r="B22" s="360"/>
      <c r="C22" s="360"/>
      <c r="D22" s="360"/>
      <c r="E22" s="360"/>
      <c r="F22" s="360"/>
      <c r="G22" s="360" t="s">
        <v>375</v>
      </c>
      <c r="H22" s="360"/>
      <c r="I22" s="360"/>
    </row>
    <row r="23" spans="1:10" ht="20.100000000000001" customHeight="1" x14ac:dyDescent="0.25">
      <c r="A23" s="360"/>
      <c r="B23" s="360"/>
      <c r="C23" s="360"/>
      <c r="D23" s="360"/>
      <c r="E23" s="360"/>
      <c r="F23" s="360"/>
      <c r="G23" s="360" t="s">
        <v>376</v>
      </c>
      <c r="H23" s="360"/>
      <c r="I23" s="360"/>
    </row>
    <row r="24" spans="1:10" ht="20.100000000000001" customHeight="1" x14ac:dyDescent="0.25">
      <c r="A24" s="360"/>
      <c r="B24" s="360"/>
      <c r="C24" s="360"/>
      <c r="D24" s="360"/>
      <c r="E24" s="360"/>
      <c r="F24" s="360"/>
      <c r="G24" s="360" t="s">
        <v>377</v>
      </c>
      <c r="H24" s="360"/>
      <c r="I24" s="360"/>
    </row>
    <row r="25" spans="1:10" ht="20.100000000000001" customHeight="1" x14ac:dyDescent="0.25">
      <c r="A25" s="360"/>
      <c r="B25" s="360"/>
      <c r="C25" s="360"/>
      <c r="D25" s="360"/>
      <c r="E25" s="360"/>
      <c r="F25" s="360"/>
      <c r="G25" s="360" t="s">
        <v>378</v>
      </c>
      <c r="H25" s="360"/>
      <c r="I25" s="360"/>
    </row>
    <row r="26" spans="1:10" ht="20.100000000000001" customHeight="1" x14ac:dyDescent="0.25">
      <c r="A26" s="360"/>
      <c r="B26" s="360"/>
      <c r="C26" s="360"/>
      <c r="D26" s="360"/>
      <c r="E26" s="360"/>
      <c r="F26" s="360"/>
      <c r="G26" s="360" t="s">
        <v>379</v>
      </c>
      <c r="H26" s="360"/>
      <c r="I26" s="360"/>
    </row>
    <row r="27" spans="1:10" ht="20.100000000000001" customHeight="1" x14ac:dyDescent="0.25">
      <c r="A27" s="360"/>
      <c r="B27" s="360"/>
      <c r="C27" s="360"/>
      <c r="D27" s="360"/>
      <c r="E27" s="360"/>
      <c r="F27" s="360"/>
      <c r="G27" s="360" t="s">
        <v>380</v>
      </c>
      <c r="H27" s="360"/>
      <c r="I27" s="360"/>
    </row>
    <row r="28" spans="1:10" ht="20.100000000000001" customHeight="1" x14ac:dyDescent="0.25">
      <c r="A28" s="360"/>
      <c r="B28" s="360"/>
      <c r="C28" s="360"/>
      <c r="D28" s="360"/>
      <c r="E28" s="360"/>
      <c r="F28" s="360"/>
      <c r="G28" s="360" t="s">
        <v>381</v>
      </c>
      <c r="H28" s="360"/>
      <c r="I28" s="360"/>
    </row>
    <row r="29" spans="1:10" ht="20.100000000000001" customHeight="1" x14ac:dyDescent="0.25">
      <c r="A29" s="360"/>
      <c r="B29" s="360"/>
      <c r="C29" s="360"/>
      <c r="D29" s="360"/>
      <c r="E29" s="360"/>
      <c r="F29" s="360"/>
      <c r="G29" s="360" t="s">
        <v>382</v>
      </c>
      <c r="H29" s="360"/>
      <c r="I29" s="360"/>
    </row>
    <row r="31" spans="1:10" ht="33" customHeight="1" x14ac:dyDescent="0.25">
      <c r="A31" s="845" t="s">
        <v>383</v>
      </c>
      <c r="B31" s="845"/>
      <c r="C31" s="845"/>
      <c r="D31" s="845"/>
      <c r="E31" s="845"/>
      <c r="F31" s="845"/>
      <c r="G31" s="845"/>
      <c r="H31" s="845"/>
      <c r="I31" s="845"/>
      <c r="J31" s="845"/>
    </row>
    <row r="32" spans="1:10" ht="42.75" customHeight="1" x14ac:dyDescent="0.25">
      <c r="G32" s="313"/>
    </row>
    <row r="33" spans="1:10" ht="34.5" customHeight="1" x14ac:dyDescent="0.25">
      <c r="A33" s="846" t="s">
        <v>384</v>
      </c>
      <c r="B33" s="846"/>
      <c r="C33" s="846"/>
      <c r="D33" s="846"/>
      <c r="E33" s="846"/>
      <c r="F33" s="846"/>
      <c r="G33" s="846"/>
      <c r="H33" s="846"/>
      <c r="I33" s="846"/>
      <c r="J33" s="846"/>
    </row>
    <row r="34" spans="1:10" ht="56.25" customHeight="1" x14ac:dyDescent="0.25">
      <c r="G34" s="313"/>
    </row>
    <row r="35" spans="1:10" ht="47.25" customHeight="1" x14ac:dyDescent="0.25">
      <c r="A35" s="847" t="s">
        <v>385</v>
      </c>
      <c r="B35" s="847"/>
      <c r="C35" s="847"/>
      <c r="D35" s="847"/>
      <c r="E35" s="847"/>
      <c r="F35" s="847"/>
      <c r="G35" s="847"/>
      <c r="H35" s="847"/>
      <c r="I35" s="847"/>
      <c r="J35" s="847"/>
    </row>
    <row r="36" spans="1:10" ht="63" customHeight="1" x14ac:dyDescent="0.25">
      <c r="G36" s="313"/>
    </row>
    <row r="37" spans="1:10" ht="42.75" customHeight="1" x14ac:dyDescent="0.25">
      <c r="A37" s="847" t="s">
        <v>386</v>
      </c>
      <c r="B37" s="847"/>
      <c r="C37" s="847"/>
      <c r="D37" s="847"/>
      <c r="E37" s="847"/>
      <c r="F37" s="847"/>
      <c r="G37" s="847"/>
      <c r="H37" s="847"/>
      <c r="I37" s="847"/>
      <c r="J37" s="847"/>
    </row>
    <row r="38" spans="1:10" ht="93" customHeight="1" x14ac:dyDescent="0.25">
      <c r="G38" s="313"/>
    </row>
    <row r="39" spans="1:10" ht="49.5" customHeight="1" x14ac:dyDescent="0.25">
      <c r="A39" s="847" t="s">
        <v>387</v>
      </c>
      <c r="B39" s="847"/>
      <c r="C39" s="847"/>
      <c r="D39" s="847"/>
      <c r="E39" s="847"/>
      <c r="F39" s="847"/>
      <c r="G39" s="847"/>
      <c r="H39" s="847"/>
      <c r="I39" s="847"/>
      <c r="J39" s="847"/>
    </row>
    <row r="40" spans="1:10" ht="160.5" customHeight="1" x14ac:dyDescent="0.25"/>
  </sheetData>
  <sheetProtection algorithmName="SHA-512" hashValue="ja3K0gn2WvCFESI71W51wsuW/bS4clkGVY/XRCy66RNSz9aKhuRpkeg6dXvO7nT+pquTuyBxRMO8ZccVuiTXDQ==" saltValue="fCm84H7NOXx/f3sPB506FA==" spinCount="100000" sheet="1" objects="1" scenarios="1"/>
  <mergeCells count="9">
    <mergeCell ref="A39:J39"/>
    <mergeCell ref="A12:I12"/>
    <mergeCell ref="G13:I13"/>
    <mergeCell ref="G14:I14"/>
    <mergeCell ref="D7:F7"/>
    <mergeCell ref="A31:J31"/>
    <mergeCell ref="A33:J33"/>
    <mergeCell ref="A35:J35"/>
    <mergeCell ref="A37:J37"/>
  </mergeCells>
  <hyperlinks>
    <hyperlink ref="A1" location="HOME!A1" display="HOME" xr:uid="{C4A7162A-2185-496B-BBCF-520C7A3FB16F}"/>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47684-FB3D-4534-A918-DE4247458793}">
  <sheetPr>
    <tabColor theme="9" tint="0.39997558519241921"/>
  </sheetPr>
  <dimension ref="A1:L88"/>
  <sheetViews>
    <sheetView showGridLines="0" topLeftCell="A36" zoomScale="85" zoomScaleNormal="85" workbookViewId="0">
      <selection activeCell="D69" activeCellId="9" sqref="A1 B28 B29 B49 B50 B51 D49 D50 D51 D69"/>
    </sheetView>
  </sheetViews>
  <sheetFormatPr defaultRowHeight="15" x14ac:dyDescent="0.25"/>
  <cols>
    <col min="1" max="1" width="35.42578125" customWidth="1"/>
    <col min="2" max="2" width="18.85546875" customWidth="1"/>
    <col min="3" max="3" width="23.42578125" customWidth="1"/>
    <col min="4" max="4" width="16.28515625" customWidth="1"/>
    <col min="5" max="5" width="22.42578125" customWidth="1"/>
    <col min="6" max="6" width="27.5703125" customWidth="1"/>
    <col min="7" max="7" width="18.42578125" customWidth="1"/>
    <col min="8" max="8" width="15.5703125" customWidth="1"/>
    <col min="9" max="9" width="12" bestFit="1" customWidth="1"/>
  </cols>
  <sheetData>
    <row r="1" spans="1:12" x14ac:dyDescent="0.25">
      <c r="A1" s="611" t="s">
        <v>628</v>
      </c>
    </row>
    <row r="3" spans="1:12" ht="50.1" customHeight="1" x14ac:dyDescent="0.3">
      <c r="A3" s="1" t="s">
        <v>0</v>
      </c>
      <c r="B3" s="2"/>
      <c r="C3" s="2"/>
      <c r="D3" s="2"/>
      <c r="E3" s="2"/>
      <c r="F3" s="2"/>
      <c r="G3" s="2"/>
      <c r="H3" s="2"/>
      <c r="I3" s="2"/>
      <c r="J3" s="2"/>
      <c r="K3" s="2"/>
      <c r="L3" s="2"/>
    </row>
    <row r="4" spans="1:12" x14ac:dyDescent="0.25">
      <c r="A4" t="s">
        <v>1</v>
      </c>
      <c r="B4" s="3" t="s">
        <v>2</v>
      </c>
    </row>
    <row r="5" spans="1:12" x14ac:dyDescent="0.25">
      <c r="A5" s="851" t="s">
        <v>3</v>
      </c>
      <c r="B5" s="851"/>
      <c r="C5" s="851"/>
      <c r="D5" s="851"/>
      <c r="E5" s="851"/>
      <c r="F5" s="851"/>
    </row>
    <row r="6" spans="1:12" ht="15.75" x14ac:dyDescent="0.25">
      <c r="A6" s="4" t="s">
        <v>4</v>
      </c>
    </row>
    <row r="7" spans="1:12" s="5" customFormat="1" ht="28.5" customHeight="1" x14ac:dyDescent="0.25">
      <c r="A7" s="5" t="s">
        <v>5</v>
      </c>
      <c r="C7" s="6" t="s">
        <v>6</v>
      </c>
      <c r="D7" s="5" t="s">
        <v>7</v>
      </c>
      <c r="E7" s="5" t="s">
        <v>8</v>
      </c>
    </row>
    <row r="8" spans="1:12" x14ac:dyDescent="0.25">
      <c r="A8" t="s">
        <v>9</v>
      </c>
    </row>
    <row r="9" spans="1:12" x14ac:dyDescent="0.25">
      <c r="A9" t="s">
        <v>10</v>
      </c>
      <c r="C9">
        <v>56100</v>
      </c>
      <c r="D9">
        <v>54300</v>
      </c>
      <c r="E9">
        <v>58300</v>
      </c>
    </row>
    <row r="11" spans="1:12" ht="15.75" thickBot="1" x14ac:dyDescent="0.3">
      <c r="A11" s="7"/>
      <c r="C11" s="8"/>
      <c r="D11" s="8"/>
    </row>
    <row r="12" spans="1:12" ht="15.75" thickTop="1" x14ac:dyDescent="0.25">
      <c r="A12" s="9" t="s">
        <v>11</v>
      </c>
      <c r="B12" s="10" t="s">
        <v>12</v>
      </c>
      <c r="C12" s="10"/>
      <c r="D12" s="10"/>
      <c r="E12" s="11"/>
      <c r="F12" s="11"/>
      <c r="G12" s="11"/>
      <c r="H12" s="11"/>
      <c r="I12" s="11"/>
      <c r="J12" s="11"/>
      <c r="K12" s="11"/>
      <c r="L12" s="12"/>
    </row>
    <row r="13" spans="1:12" ht="42.75" customHeight="1" x14ac:dyDescent="0.25">
      <c r="B13" s="13" t="s">
        <v>13</v>
      </c>
      <c r="C13" s="13" t="s">
        <v>14</v>
      </c>
      <c r="D13" s="13" t="s">
        <v>15</v>
      </c>
      <c r="E13" s="13" t="s">
        <v>16</v>
      </c>
      <c r="F13" s="13" t="s">
        <v>17</v>
      </c>
      <c r="G13" s="14" t="s">
        <v>18</v>
      </c>
      <c r="H13" s="13" t="s">
        <v>19</v>
      </c>
      <c r="I13" s="13" t="s">
        <v>20</v>
      </c>
      <c r="L13" s="15"/>
    </row>
    <row r="14" spans="1:12" x14ac:dyDescent="0.25">
      <c r="A14" s="16" t="s">
        <v>21</v>
      </c>
      <c r="B14" s="5"/>
      <c r="C14" s="5"/>
      <c r="D14" s="5"/>
      <c r="E14" s="5"/>
      <c r="F14" s="5"/>
      <c r="G14" s="17"/>
      <c r="L14" s="15"/>
    </row>
    <row r="15" spans="1:12" x14ac:dyDescent="0.25">
      <c r="A15" s="18" t="s">
        <v>22</v>
      </c>
      <c r="B15" s="19">
        <v>2109476</v>
      </c>
      <c r="C15" s="20">
        <v>3.5999999999999998E-6</v>
      </c>
      <c r="D15" s="20">
        <f>B15*C15</f>
        <v>7.5941136</v>
      </c>
      <c r="E15" s="20">
        <v>56100</v>
      </c>
      <c r="F15" s="21">
        <f>D15*E15</f>
        <v>426029.77295999997</v>
      </c>
      <c r="G15" s="17">
        <f>(F15/25)+F15</f>
        <v>443070.96387839998</v>
      </c>
      <c r="H15" s="22">
        <f>((F15/298)+G15)</f>
        <v>444500.59398900403</v>
      </c>
      <c r="I15" s="22">
        <f>H15/1000000</f>
        <v>0.44450059398900404</v>
      </c>
      <c r="L15" s="15"/>
    </row>
    <row r="16" spans="1:12" x14ac:dyDescent="0.25">
      <c r="A16" s="18" t="s">
        <v>23</v>
      </c>
      <c r="B16" s="19">
        <v>4660113</v>
      </c>
      <c r="C16" s="20">
        <v>3.5999999999999998E-6</v>
      </c>
      <c r="D16" s="20">
        <f>B16*C16</f>
        <v>16.7764068</v>
      </c>
      <c r="E16" s="20">
        <v>56100</v>
      </c>
      <c r="F16" s="21">
        <f>D16*E16</f>
        <v>941156.42148000002</v>
      </c>
      <c r="G16" s="17">
        <f>(F16/25)+F16</f>
        <v>978802.67833919998</v>
      </c>
      <c r="H16" s="22">
        <f>((F16/298)+G16)</f>
        <v>981960.92136430065</v>
      </c>
      <c r="I16" s="22">
        <f>H16/1000000</f>
        <v>0.98196092136430069</v>
      </c>
      <c r="L16" s="15"/>
    </row>
    <row r="17" spans="1:12" x14ac:dyDescent="0.25">
      <c r="A17" s="16"/>
      <c r="B17" s="23">
        <f>SUM(B15:B16)</f>
        <v>6769589</v>
      </c>
      <c r="C17" s="24"/>
      <c r="D17" s="24">
        <f>SUM(D15:D16)</f>
        <v>24.3705204</v>
      </c>
      <c r="E17" s="24"/>
      <c r="F17" s="25">
        <f>SUM(F15:F16)</f>
        <v>1367186.19444</v>
      </c>
      <c r="I17" s="26">
        <f>SUM(I15:I16)</f>
        <v>1.4264615153533047</v>
      </c>
      <c r="J17" s="8" t="s">
        <v>24</v>
      </c>
      <c r="L17" s="15"/>
    </row>
    <row r="18" spans="1:12" ht="15.75" thickBot="1" x14ac:dyDescent="0.3">
      <c r="A18" s="27"/>
      <c r="B18" s="28"/>
      <c r="C18" s="28"/>
      <c r="D18" s="28"/>
      <c r="E18" s="28"/>
      <c r="F18" s="28"/>
      <c r="G18" s="28"/>
      <c r="H18" s="28"/>
      <c r="I18" s="28"/>
      <c r="J18" s="28"/>
      <c r="K18" s="28"/>
      <c r="L18" s="29"/>
    </row>
    <row r="19" spans="1:12" ht="15.75" thickTop="1" x14ac:dyDescent="0.25">
      <c r="D19" s="30"/>
    </row>
    <row r="20" spans="1:12" ht="21" x14ac:dyDescent="0.35">
      <c r="A20" s="852" t="s">
        <v>25</v>
      </c>
      <c r="B20" s="852"/>
      <c r="C20" s="852"/>
      <c r="D20" s="31"/>
      <c r="E20" s="31"/>
      <c r="F20" s="31"/>
      <c r="G20" s="31"/>
      <c r="H20" s="31"/>
      <c r="I20" s="31"/>
      <c r="J20" s="31"/>
      <c r="K20" s="31"/>
      <c r="L20" s="31"/>
    </row>
    <row r="21" spans="1:12" x14ac:dyDescent="0.25">
      <c r="A21" s="605" t="s">
        <v>883</v>
      </c>
      <c r="B21" s="32"/>
      <c r="C21" s="32"/>
      <c r="D21" s="33"/>
      <c r="E21" s="32"/>
      <c r="F21" s="32"/>
      <c r="G21" s="32"/>
      <c r="H21" s="32"/>
      <c r="I21" s="32"/>
      <c r="J21" s="32"/>
      <c r="K21" s="32"/>
      <c r="L21" s="33"/>
    </row>
    <row r="22" spans="1:12" x14ac:dyDescent="0.25">
      <c r="A22" s="606" t="s">
        <v>882</v>
      </c>
      <c r="B22" s="33"/>
      <c r="C22" s="33"/>
      <c r="D22" s="33"/>
      <c r="E22" s="33"/>
      <c r="F22" s="33"/>
      <c r="G22" s="33"/>
      <c r="H22" s="33"/>
      <c r="I22" s="33"/>
      <c r="J22" s="33"/>
      <c r="K22" s="33"/>
      <c r="L22" s="33"/>
    </row>
    <row r="23" spans="1:12" x14ac:dyDescent="0.25">
      <c r="A23" s="606" t="s">
        <v>881</v>
      </c>
      <c r="B23" s="33"/>
      <c r="C23" s="33"/>
      <c r="D23" s="33"/>
      <c r="E23" s="33"/>
      <c r="F23" s="33"/>
      <c r="G23" s="33"/>
      <c r="H23" s="33"/>
      <c r="I23" s="33"/>
      <c r="J23" s="33"/>
      <c r="K23" s="33"/>
      <c r="L23" s="33"/>
    </row>
    <row r="24" spans="1:12" x14ac:dyDescent="0.25">
      <c r="A24" s="606" t="s">
        <v>880</v>
      </c>
      <c r="B24" s="33"/>
      <c r="C24" s="33"/>
      <c r="D24" s="33"/>
      <c r="E24" s="33"/>
      <c r="F24" s="33"/>
      <c r="G24" s="33"/>
      <c r="H24" s="33"/>
      <c r="I24" s="33"/>
      <c r="J24" s="33"/>
      <c r="K24" s="33"/>
      <c r="L24" s="33"/>
    </row>
    <row r="25" spans="1:12" ht="15.75" thickBot="1" x14ac:dyDescent="0.3">
      <c r="A25" s="33"/>
      <c r="B25" s="33"/>
      <c r="C25" s="33"/>
      <c r="D25" s="33"/>
      <c r="E25" s="33"/>
      <c r="F25" s="33"/>
      <c r="G25" s="33"/>
      <c r="H25" s="33"/>
      <c r="I25" s="33"/>
      <c r="J25" s="33"/>
      <c r="K25" s="33"/>
      <c r="L25" s="33"/>
    </row>
    <row r="26" spans="1:12" ht="53.25" thickTop="1" thickBot="1" x14ac:dyDescent="0.3">
      <c r="A26" s="608" t="s">
        <v>869</v>
      </c>
      <c r="B26" s="114" t="s">
        <v>863</v>
      </c>
      <c r="C26" s="114" t="s">
        <v>862</v>
      </c>
      <c r="D26" s="114" t="s">
        <v>861</v>
      </c>
      <c r="E26" s="114" t="s">
        <v>860</v>
      </c>
      <c r="F26" s="114" t="s">
        <v>842</v>
      </c>
      <c r="G26" s="115" t="s">
        <v>859</v>
      </c>
      <c r="H26" s="114" t="s">
        <v>858</v>
      </c>
      <c r="I26" s="114" t="s">
        <v>857</v>
      </c>
      <c r="J26" s="33"/>
      <c r="K26" s="33"/>
      <c r="L26" s="33"/>
    </row>
    <row r="27" spans="1:12" ht="16.5" thickTop="1" thickBot="1" x14ac:dyDescent="0.3">
      <c r="A27" s="16"/>
      <c r="B27" s="39"/>
      <c r="C27" s="40"/>
      <c r="D27" s="40"/>
      <c r="E27" s="40"/>
      <c r="F27" s="40"/>
      <c r="G27" s="41"/>
      <c r="H27" s="42"/>
      <c r="I27" s="15"/>
      <c r="J27" s="33"/>
      <c r="K27" s="33"/>
      <c r="L27" s="33"/>
    </row>
    <row r="28" spans="1:12" ht="15.75" thickBot="1" x14ac:dyDescent="0.3">
      <c r="A28" s="18" t="s">
        <v>855</v>
      </c>
      <c r="B28" s="43"/>
      <c r="C28" s="44">
        <v>3.5999999999999998E-6</v>
      </c>
      <c r="D28" s="44">
        <f>B28*C28</f>
        <v>0</v>
      </c>
      <c r="E28" s="44">
        <v>56100</v>
      </c>
      <c r="F28" s="45">
        <f>D28*E28</f>
        <v>0</v>
      </c>
      <c r="G28" s="41">
        <f>(F28/25)+F28</f>
        <v>0</v>
      </c>
      <c r="H28" s="46">
        <f>((F28/298)+G28)</f>
        <v>0</v>
      </c>
      <c r="I28" s="47">
        <f>H28/1000000</f>
        <v>0</v>
      </c>
      <c r="J28" s="33"/>
      <c r="K28" s="33"/>
      <c r="L28" s="33"/>
    </row>
    <row r="29" spans="1:12" ht="15.75" thickBot="1" x14ac:dyDescent="0.3">
      <c r="A29" s="18" t="s">
        <v>854</v>
      </c>
      <c r="B29" s="43"/>
      <c r="C29" s="44">
        <v>3.5999999999999998E-6</v>
      </c>
      <c r="D29" s="44">
        <f>B29*C29</f>
        <v>0</v>
      </c>
      <c r="E29" s="44">
        <v>56100</v>
      </c>
      <c r="F29" s="45">
        <f>D29*E29</f>
        <v>0</v>
      </c>
      <c r="G29" s="41">
        <f>(F29/25)+F29</f>
        <v>0</v>
      </c>
      <c r="H29" s="46">
        <f>((F29/298)+G29)</f>
        <v>0</v>
      </c>
      <c r="I29" s="47">
        <f>H29/1000000</f>
        <v>0</v>
      </c>
      <c r="J29" s="33"/>
      <c r="K29" s="33"/>
      <c r="L29" s="33"/>
    </row>
    <row r="30" spans="1:12" ht="15.75" thickBot="1" x14ac:dyDescent="0.3">
      <c r="A30" s="27"/>
      <c r="B30" s="48"/>
      <c r="C30" s="49"/>
      <c r="D30" s="49"/>
      <c r="E30" s="49"/>
      <c r="F30" s="50"/>
      <c r="G30" s="28"/>
      <c r="H30" s="28"/>
      <c r="I30" s="51">
        <f ca="1">I28+I30</f>
        <v>0</v>
      </c>
      <c r="J30" s="33"/>
      <c r="K30" s="33"/>
      <c r="L30" s="33"/>
    </row>
    <row r="31" spans="1:12" ht="16.5" thickTop="1" thickBot="1" x14ac:dyDescent="0.3">
      <c r="A31" s="33"/>
      <c r="B31" s="33"/>
      <c r="C31" s="33"/>
      <c r="D31" s="33"/>
      <c r="E31" s="33"/>
      <c r="F31" s="33"/>
      <c r="G31" s="33"/>
      <c r="H31" s="33"/>
      <c r="I31" s="33"/>
      <c r="J31" s="33"/>
      <c r="K31" s="33"/>
      <c r="L31" s="33"/>
    </row>
    <row r="32" spans="1:12" ht="50.1" customHeight="1" x14ac:dyDescent="0.3">
      <c r="A32" s="52" t="s">
        <v>33</v>
      </c>
      <c r="B32" s="53"/>
      <c r="C32" s="54"/>
      <c r="D32" s="53"/>
      <c r="E32" s="53"/>
      <c r="F32" s="54"/>
      <c r="G32" s="54"/>
      <c r="H32" s="54"/>
      <c r="I32" s="54"/>
      <c r="J32" s="53"/>
      <c r="K32" s="54"/>
      <c r="L32" s="54"/>
    </row>
    <row r="33" spans="1:12" ht="15.75" x14ac:dyDescent="0.25">
      <c r="A33" s="4" t="s">
        <v>34</v>
      </c>
      <c r="C33" t="s">
        <v>35</v>
      </c>
    </row>
    <row r="34" spans="1:12" x14ac:dyDescent="0.25">
      <c r="A34" s="55" t="s">
        <v>36</v>
      </c>
      <c r="B34" s="56" t="s">
        <v>37</v>
      </c>
      <c r="C34" t="s">
        <v>7</v>
      </c>
      <c r="D34" t="s">
        <v>8</v>
      </c>
    </row>
    <row r="35" spans="1:12" x14ac:dyDescent="0.25">
      <c r="A35" t="s">
        <v>38</v>
      </c>
      <c r="B35">
        <v>69300</v>
      </c>
      <c r="C35">
        <v>67500</v>
      </c>
      <c r="D35">
        <v>73000</v>
      </c>
    </row>
    <row r="36" spans="1:12" x14ac:dyDescent="0.25">
      <c r="A36" t="s">
        <v>39</v>
      </c>
      <c r="B36">
        <v>74100</v>
      </c>
      <c r="C36">
        <v>72600</v>
      </c>
      <c r="D36">
        <v>74800</v>
      </c>
    </row>
    <row r="37" spans="1:12" x14ac:dyDescent="0.25">
      <c r="A37" t="s">
        <v>40</v>
      </c>
      <c r="B37">
        <v>63100</v>
      </c>
      <c r="C37">
        <v>61600</v>
      </c>
      <c r="D37">
        <v>65600</v>
      </c>
    </row>
    <row r="38" spans="1:12" x14ac:dyDescent="0.25">
      <c r="A38" t="s">
        <v>41</v>
      </c>
      <c r="B38">
        <v>71900</v>
      </c>
      <c r="C38">
        <v>70800</v>
      </c>
      <c r="D38">
        <v>73700</v>
      </c>
    </row>
    <row r="39" spans="1:12" x14ac:dyDescent="0.25">
      <c r="A39" t="s">
        <v>42</v>
      </c>
      <c r="B39">
        <v>73300</v>
      </c>
      <c r="C39">
        <v>71900</v>
      </c>
      <c r="D39">
        <v>75200</v>
      </c>
    </row>
    <row r="40" spans="1:12" x14ac:dyDescent="0.25">
      <c r="A40" t="s">
        <v>43</v>
      </c>
      <c r="B40">
        <v>56100</v>
      </c>
      <c r="C40">
        <v>54300</v>
      </c>
      <c r="D40">
        <v>58300</v>
      </c>
    </row>
    <row r="41" spans="1:12" x14ac:dyDescent="0.25">
      <c r="A41" t="s">
        <v>44</v>
      </c>
      <c r="B41">
        <v>56100</v>
      </c>
      <c r="C41">
        <v>54300</v>
      </c>
      <c r="D41">
        <v>58300</v>
      </c>
    </row>
    <row r="44" spans="1:12" ht="21" x14ac:dyDescent="0.35">
      <c r="A44" s="852" t="s">
        <v>45</v>
      </c>
      <c r="B44" s="852"/>
      <c r="C44" s="852"/>
      <c r="D44" s="31"/>
      <c r="E44" s="31"/>
      <c r="F44" s="31"/>
      <c r="G44" s="31"/>
      <c r="H44" s="31"/>
      <c r="I44" s="31"/>
      <c r="J44" s="31"/>
      <c r="K44" s="31"/>
      <c r="L44" s="31"/>
    </row>
    <row r="45" spans="1:12" x14ac:dyDescent="0.25">
      <c r="A45" s="605" t="s">
        <v>879</v>
      </c>
      <c r="B45" s="33"/>
      <c r="C45" s="33"/>
      <c r="D45" s="33"/>
      <c r="E45" s="33"/>
      <c r="F45" s="33"/>
      <c r="G45" s="33"/>
      <c r="H45" s="33"/>
      <c r="I45" s="33"/>
      <c r="J45" s="33"/>
      <c r="K45" s="33"/>
      <c r="L45" s="33"/>
    </row>
    <row r="46" spans="1:12" x14ac:dyDescent="0.25">
      <c r="A46" s="606" t="s">
        <v>878</v>
      </c>
      <c r="B46" s="33"/>
      <c r="C46" s="33"/>
      <c r="D46" s="33"/>
      <c r="E46" s="33"/>
      <c r="F46" s="33"/>
      <c r="G46" s="33"/>
      <c r="H46" s="33"/>
      <c r="I46" s="33"/>
      <c r="J46" s="33"/>
      <c r="K46" s="33"/>
      <c r="L46" s="33"/>
    </row>
    <row r="47" spans="1:12" ht="15.75" thickBot="1" x14ac:dyDescent="0.3">
      <c r="A47" s="33"/>
      <c r="B47" s="33"/>
      <c r="C47" s="33"/>
      <c r="D47" s="33"/>
      <c r="E47" s="33"/>
      <c r="F47" s="33"/>
      <c r="G47" s="33"/>
      <c r="H47" s="33"/>
      <c r="I47" s="33"/>
      <c r="J47" s="33"/>
      <c r="K47" s="33"/>
      <c r="L47" s="33"/>
    </row>
    <row r="48" spans="1:12" ht="46.5" thickTop="1" thickBot="1" x14ac:dyDescent="0.3">
      <c r="A48" s="608" t="s">
        <v>869</v>
      </c>
      <c r="B48" s="57" t="s">
        <v>877</v>
      </c>
      <c r="C48" s="610" t="s">
        <v>876</v>
      </c>
      <c r="D48" s="36" t="s">
        <v>875</v>
      </c>
      <c r="E48" s="11" t="s">
        <v>843</v>
      </c>
      <c r="F48" s="36" t="s">
        <v>842</v>
      </c>
      <c r="G48" s="36" t="s">
        <v>841</v>
      </c>
      <c r="H48" s="36" t="s">
        <v>844</v>
      </c>
      <c r="I48" s="58" t="s">
        <v>839</v>
      </c>
      <c r="J48" s="33"/>
      <c r="K48" s="33"/>
      <c r="L48" s="33"/>
    </row>
    <row r="49" spans="1:12" ht="15.75" thickBot="1" x14ac:dyDescent="0.3">
      <c r="A49" s="16"/>
      <c r="B49" s="59"/>
      <c r="C49" s="609" t="s">
        <v>874</v>
      </c>
      <c r="D49" s="59"/>
      <c r="E49" s="42">
        <f>((D49*0.78)*34.2)/1000000</f>
        <v>0</v>
      </c>
      <c r="F49" s="42">
        <f>E49*69300</f>
        <v>0</v>
      </c>
      <c r="G49" s="60">
        <f>(33*E49)</f>
        <v>0</v>
      </c>
      <c r="H49" s="60">
        <f>(3.2*E49)</f>
        <v>0</v>
      </c>
      <c r="I49" s="15">
        <f>(F49+G49+H49)/1000000</f>
        <v>0</v>
      </c>
      <c r="J49" s="33"/>
      <c r="K49" s="33"/>
      <c r="L49" s="33"/>
    </row>
    <row r="50" spans="1:12" ht="15.75" thickBot="1" x14ac:dyDescent="0.3">
      <c r="A50" s="16"/>
      <c r="B50" s="59"/>
      <c r="C50" s="609" t="s">
        <v>873</v>
      </c>
      <c r="D50" s="59"/>
      <c r="E50" s="42">
        <f>((D50*0.832)*31.857)/1000000</f>
        <v>0</v>
      </c>
      <c r="F50" s="42">
        <f>E50*74100</f>
        <v>0</v>
      </c>
      <c r="G50" s="42">
        <f>(3.9*E50)</f>
        <v>0</v>
      </c>
      <c r="H50" s="42">
        <f>(3.9*E50)</f>
        <v>0</v>
      </c>
      <c r="I50" s="15">
        <f>(F50+G50+H50)/1000000</f>
        <v>0</v>
      </c>
      <c r="J50" s="33"/>
      <c r="K50" s="33"/>
      <c r="L50" s="33"/>
    </row>
    <row r="51" spans="1:12" ht="15.75" thickBot="1" x14ac:dyDescent="0.3">
      <c r="A51" s="16"/>
      <c r="B51" s="59"/>
      <c r="C51" s="609" t="s">
        <v>872</v>
      </c>
      <c r="D51" s="59"/>
      <c r="E51" s="42">
        <f>((D51*0.78)*34.2)/1000000</f>
        <v>0</v>
      </c>
      <c r="F51" s="42">
        <f>E51*71900</f>
        <v>0</v>
      </c>
      <c r="G51" s="61">
        <f>(3.8*E51)</f>
        <v>0</v>
      </c>
      <c r="H51" s="61"/>
      <c r="I51" s="15">
        <f>(F51+G51+H51)/1000000</f>
        <v>0</v>
      </c>
      <c r="J51" s="33"/>
      <c r="K51" s="33"/>
      <c r="L51" s="33"/>
    </row>
    <row r="52" spans="1:12" ht="15.75" thickBot="1" x14ac:dyDescent="0.3">
      <c r="A52" s="27"/>
      <c r="B52" s="28"/>
      <c r="C52" s="28"/>
      <c r="D52" s="28"/>
      <c r="E52" s="28"/>
      <c r="F52" s="28"/>
      <c r="G52" s="28"/>
      <c r="H52" s="28"/>
      <c r="I52" s="29">
        <f>SUM(I49:I51)</f>
        <v>0</v>
      </c>
      <c r="J52" s="33"/>
      <c r="K52" s="33"/>
      <c r="L52" s="33"/>
    </row>
    <row r="53" spans="1:12" ht="16.5" thickTop="1" thickBot="1" x14ac:dyDescent="0.3">
      <c r="A53" s="33"/>
      <c r="B53" s="33"/>
      <c r="C53" s="33"/>
      <c r="D53" s="33"/>
      <c r="E53" s="33"/>
      <c r="F53" s="33"/>
      <c r="G53" s="33"/>
      <c r="H53" s="33"/>
      <c r="I53" s="33"/>
      <c r="J53" s="33"/>
      <c r="K53" s="33"/>
      <c r="L53" s="33"/>
    </row>
    <row r="54" spans="1:12" ht="50.1" customHeight="1" x14ac:dyDescent="0.3">
      <c r="A54" s="62" t="s">
        <v>57</v>
      </c>
      <c r="B54" s="63"/>
      <c r="C54" s="63"/>
      <c r="D54" s="63"/>
      <c r="E54" s="63"/>
      <c r="F54" s="63"/>
      <c r="G54" s="63"/>
      <c r="H54" s="63"/>
      <c r="I54" s="63"/>
      <c r="J54" s="63"/>
      <c r="K54" s="64"/>
      <c r="L54" s="64"/>
    </row>
    <row r="58" spans="1:12" ht="21" x14ac:dyDescent="0.35">
      <c r="A58" s="852" t="s">
        <v>58</v>
      </c>
      <c r="B58" s="852"/>
      <c r="C58" s="852"/>
      <c r="D58" s="31"/>
      <c r="E58" s="31"/>
      <c r="F58" s="31"/>
      <c r="G58" s="31"/>
      <c r="H58" s="31"/>
      <c r="I58" s="31"/>
      <c r="J58" s="31"/>
      <c r="K58" s="31"/>
      <c r="L58" s="31"/>
    </row>
    <row r="59" spans="1:12" x14ac:dyDescent="0.25">
      <c r="A59" s="605" t="s">
        <v>871</v>
      </c>
      <c r="B59" s="33"/>
      <c r="C59" s="33"/>
      <c r="D59" s="33"/>
      <c r="E59" s="33"/>
      <c r="F59" s="33"/>
      <c r="G59" s="33"/>
      <c r="H59" s="33"/>
      <c r="I59" s="33"/>
      <c r="J59" s="33"/>
      <c r="K59" s="33"/>
      <c r="L59" s="33"/>
    </row>
    <row r="60" spans="1:12" x14ac:dyDescent="0.25">
      <c r="A60" s="606" t="s">
        <v>870</v>
      </c>
      <c r="B60" s="33"/>
      <c r="C60" s="33"/>
      <c r="D60" s="33"/>
      <c r="E60" s="33"/>
      <c r="F60" s="33"/>
      <c r="G60" s="33"/>
      <c r="H60" s="33"/>
      <c r="I60" s="33"/>
      <c r="J60" s="33"/>
      <c r="K60" s="33"/>
      <c r="L60" s="33"/>
    </row>
    <row r="61" spans="1:12" ht="15.75" thickBot="1" x14ac:dyDescent="0.3">
      <c r="A61" s="33"/>
      <c r="B61" s="33"/>
      <c r="C61" s="33"/>
      <c r="D61" s="33"/>
      <c r="E61" s="33"/>
      <c r="F61" s="33"/>
      <c r="G61" s="33"/>
      <c r="H61" s="33"/>
      <c r="I61" s="33"/>
      <c r="J61" s="33"/>
      <c r="K61" s="33"/>
      <c r="L61" s="33"/>
    </row>
    <row r="62" spans="1:12" ht="15.75" thickTop="1" x14ac:dyDescent="0.25">
      <c r="A62" s="33"/>
      <c r="B62" s="65" t="s">
        <v>837</v>
      </c>
      <c r="C62" s="33"/>
      <c r="D62" s="33"/>
      <c r="E62" s="33">
        <v>1488.05</v>
      </c>
      <c r="F62" s="66" t="s">
        <v>62</v>
      </c>
      <c r="G62" s="33"/>
      <c r="H62" s="33"/>
      <c r="I62" s="33"/>
      <c r="J62" s="33"/>
      <c r="K62" s="33"/>
      <c r="L62" s="33"/>
    </row>
    <row r="63" spans="1:12" x14ac:dyDescent="0.25">
      <c r="A63" s="33"/>
      <c r="B63" s="33" t="s">
        <v>836</v>
      </c>
      <c r="C63" s="33"/>
      <c r="D63" s="33"/>
      <c r="E63" s="33">
        <v>7168100</v>
      </c>
      <c r="F63" s="33" t="s">
        <v>835</v>
      </c>
      <c r="G63" s="33"/>
      <c r="H63" s="33"/>
      <c r="I63" s="33"/>
      <c r="J63" s="33"/>
      <c r="K63" s="33"/>
      <c r="L63" s="33"/>
    </row>
    <row r="64" spans="1:12" x14ac:dyDescent="0.25">
      <c r="A64" s="33"/>
      <c r="B64" s="66" t="s">
        <v>834</v>
      </c>
      <c r="C64" s="33"/>
      <c r="D64" s="33"/>
      <c r="E64" s="33">
        <f>E62/E63</f>
        <v>2.0759336504792063E-4</v>
      </c>
      <c r="F64" s="66" t="s">
        <v>833</v>
      </c>
      <c r="G64" s="33"/>
      <c r="H64" s="33"/>
      <c r="I64" s="33"/>
      <c r="J64" s="33"/>
      <c r="K64" s="33"/>
      <c r="L64" s="33"/>
    </row>
    <row r="65" spans="1:12" x14ac:dyDescent="0.25">
      <c r="A65" s="33"/>
      <c r="B65" s="33"/>
      <c r="C65" s="33"/>
      <c r="D65" s="33"/>
      <c r="E65" s="33"/>
      <c r="F65" s="33"/>
      <c r="G65" s="33"/>
      <c r="H65" s="33"/>
      <c r="I65" s="33"/>
      <c r="J65" s="33"/>
      <c r="K65" s="33"/>
      <c r="L65" s="33"/>
    </row>
    <row r="66" spans="1:12" ht="15.75" thickBot="1" x14ac:dyDescent="0.3">
      <c r="A66" s="33"/>
      <c r="B66" s="33"/>
      <c r="C66" s="33"/>
      <c r="D66" s="33"/>
      <c r="E66" s="33"/>
      <c r="F66" s="33"/>
      <c r="G66" s="33"/>
      <c r="H66" s="33"/>
      <c r="I66" s="33"/>
      <c r="J66" s="33"/>
      <c r="K66" s="33"/>
      <c r="L66" s="33"/>
    </row>
    <row r="67" spans="1:12" ht="15.75" customHeight="1" thickTop="1" x14ac:dyDescent="0.25">
      <c r="A67" s="608" t="s">
        <v>869</v>
      </c>
      <c r="B67" s="11"/>
      <c r="C67" s="11"/>
      <c r="D67" s="11"/>
      <c r="E67" s="853" t="s">
        <v>832</v>
      </c>
      <c r="F67" s="853"/>
      <c r="G67" s="11"/>
      <c r="H67" s="11"/>
      <c r="I67" s="12"/>
      <c r="J67" s="33"/>
      <c r="K67" s="33"/>
      <c r="L67" s="33"/>
    </row>
    <row r="68" spans="1:12" ht="15.75" thickBot="1" x14ac:dyDescent="0.3">
      <c r="A68" s="16"/>
      <c r="E68" s="854"/>
      <c r="F68" s="854"/>
      <c r="I68" s="15"/>
      <c r="J68" s="33"/>
      <c r="K68" s="33"/>
      <c r="L68" s="33"/>
    </row>
    <row r="69" spans="1:12" ht="15.75" thickBot="1" x14ac:dyDescent="0.3">
      <c r="A69" s="27"/>
      <c r="B69" s="28" t="s">
        <v>831</v>
      </c>
      <c r="C69" s="28"/>
      <c r="D69" s="67"/>
      <c r="E69" s="68">
        <f>E64*D69</f>
        <v>0</v>
      </c>
      <c r="F69" s="28"/>
      <c r="G69" s="28"/>
      <c r="H69" s="28"/>
      <c r="I69" s="29"/>
      <c r="J69" s="33"/>
      <c r="K69" s="33"/>
      <c r="L69" s="33"/>
    </row>
    <row r="70" spans="1:12" ht="15.75" thickTop="1" x14ac:dyDescent="0.25">
      <c r="A70" s="33"/>
      <c r="B70" s="33"/>
      <c r="C70" s="33"/>
      <c r="D70" s="33"/>
      <c r="E70" s="33"/>
      <c r="F70" s="33"/>
      <c r="G70" s="33"/>
      <c r="H70" s="33"/>
      <c r="I70" s="33"/>
      <c r="J70" s="33"/>
      <c r="K70" s="33"/>
      <c r="L70" s="33"/>
    </row>
    <row r="71" spans="1:12" x14ac:dyDescent="0.25">
      <c r="A71" s="33"/>
      <c r="B71" s="33"/>
      <c r="C71" s="33"/>
      <c r="D71" s="33"/>
      <c r="E71" s="33"/>
      <c r="F71" s="33"/>
      <c r="G71" s="33"/>
      <c r="H71" s="33"/>
      <c r="I71" s="33"/>
      <c r="J71" s="33"/>
      <c r="K71" s="33"/>
      <c r="L71" s="33"/>
    </row>
    <row r="87" spans="1:8" ht="15" customHeight="1" x14ac:dyDescent="0.25">
      <c r="A87" s="78"/>
      <c r="G87" s="79"/>
    </row>
    <row r="88" spans="1:8" x14ac:dyDescent="0.25">
      <c r="B88" s="80"/>
      <c r="C88" s="81"/>
      <c r="D88" s="81"/>
      <c r="E88" s="81"/>
      <c r="F88" s="81"/>
      <c r="G88" s="82"/>
      <c r="H88" s="82"/>
    </row>
  </sheetData>
  <sheetProtection algorithmName="SHA-512" hashValue="SgXfwbGguIexBMzDb6hRgXsuiURIWGVTIHU3o8MJWnJHXBilWa3vPWx/J9oBEEgyj55tmNvcpzeG+bY+j8K1AQ==" saltValue="tBcmgbA8EIlYH6qIP5yD3A==" spinCount="100000" sheet="1" objects="1" scenarios="1"/>
  <mergeCells count="5">
    <mergeCell ref="A5:F5"/>
    <mergeCell ref="A20:C20"/>
    <mergeCell ref="A44:C44"/>
    <mergeCell ref="A58:C58"/>
    <mergeCell ref="E67:F68"/>
  </mergeCells>
  <hyperlinks>
    <hyperlink ref="B4" r:id="rId1" xr:uid="{E1529987-CD73-4417-88F4-27A216974443}"/>
    <hyperlink ref="A1" location="HOME!A1" display="HOME" xr:uid="{2118E49A-D13E-49FB-9BCF-DC08B7DBE5D9}"/>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62347-9E84-406C-B14A-CB4C861F342B}">
  <sheetPr>
    <tabColor theme="9" tint="0.39997558519241921"/>
  </sheetPr>
  <dimension ref="A1:L129"/>
  <sheetViews>
    <sheetView showGridLines="0" topLeftCell="A88" zoomScale="85" zoomScaleNormal="85" workbookViewId="0">
      <selection activeCell="D123" activeCellId="19" sqref="B42 B46 B45 B50 B51 B56 B61 B89 B90 B91 D89 D90 D91 B96 B97 B98 D96 D97 D98 D123"/>
    </sheetView>
  </sheetViews>
  <sheetFormatPr defaultRowHeight="15" x14ac:dyDescent="0.25"/>
  <cols>
    <col min="1" max="1" width="41.85546875" customWidth="1"/>
    <col min="2" max="2" width="15.7109375" customWidth="1"/>
    <col min="3" max="3" width="17.42578125" customWidth="1"/>
    <col min="4" max="4" width="14.140625" customWidth="1"/>
    <col min="5" max="5" width="22.140625" customWidth="1"/>
    <col min="6" max="6" width="15.42578125" customWidth="1"/>
    <col min="7" max="8" width="16.7109375" customWidth="1"/>
    <col min="9" max="9" width="17.28515625" customWidth="1"/>
  </cols>
  <sheetData>
    <row r="1" spans="1:12" x14ac:dyDescent="0.25">
      <c r="A1" s="611" t="s">
        <v>628</v>
      </c>
    </row>
    <row r="2" spans="1:12" ht="50.1" customHeight="1" x14ac:dyDescent="0.3">
      <c r="A2" s="1" t="s">
        <v>797</v>
      </c>
      <c r="B2" s="2"/>
      <c r="C2" s="2"/>
      <c r="D2" s="2"/>
      <c r="E2" s="2"/>
      <c r="F2" s="2"/>
      <c r="G2" s="2"/>
      <c r="H2" s="2"/>
      <c r="I2" s="2"/>
      <c r="J2" s="2"/>
      <c r="K2" s="2"/>
      <c r="L2" s="2"/>
    </row>
    <row r="4" spans="1:12" x14ac:dyDescent="0.25">
      <c r="A4" t="s">
        <v>1</v>
      </c>
      <c r="B4" s="3" t="s">
        <v>2</v>
      </c>
    </row>
    <row r="5" spans="1:12" x14ac:dyDescent="0.25">
      <c r="A5" s="851" t="s">
        <v>3</v>
      </c>
      <c r="B5" s="851"/>
      <c r="C5" s="851"/>
      <c r="D5" s="851"/>
      <c r="E5" s="851"/>
      <c r="F5" s="851"/>
    </row>
    <row r="6" spans="1:12" ht="15.75" x14ac:dyDescent="0.25">
      <c r="A6" s="4" t="s">
        <v>4</v>
      </c>
    </row>
    <row r="7" spans="1:12" ht="30" x14ac:dyDescent="0.25">
      <c r="A7" s="5" t="s">
        <v>5</v>
      </c>
      <c r="B7" s="5"/>
      <c r="C7" s="6" t="s">
        <v>6</v>
      </c>
      <c r="D7" s="5" t="s">
        <v>7</v>
      </c>
      <c r="E7" s="5" t="s">
        <v>8</v>
      </c>
      <c r="F7" s="5"/>
    </row>
    <row r="8" spans="1:12" x14ac:dyDescent="0.25">
      <c r="A8" t="s">
        <v>9</v>
      </c>
    </row>
    <row r="9" spans="1:12" x14ac:dyDescent="0.25">
      <c r="A9" t="s">
        <v>10</v>
      </c>
      <c r="C9">
        <v>56100</v>
      </c>
      <c r="D9">
        <v>54300</v>
      </c>
      <c r="E9">
        <v>58300</v>
      </c>
    </row>
    <row r="11" spans="1:12" ht="15.75" thickBot="1" x14ac:dyDescent="0.3">
      <c r="A11" s="83" t="s">
        <v>76</v>
      </c>
      <c r="B11" t="s">
        <v>77</v>
      </c>
    </row>
    <row r="12" spans="1:12" x14ac:dyDescent="0.25">
      <c r="A12" s="171"/>
      <c r="B12" s="569" t="s">
        <v>78</v>
      </c>
      <c r="C12" s="569"/>
      <c r="D12" s="569"/>
      <c r="E12" s="569"/>
      <c r="F12" s="569"/>
      <c r="G12" s="569"/>
      <c r="H12" s="569"/>
      <c r="I12" s="569"/>
      <c r="J12" s="247"/>
      <c r="K12" s="855" t="s">
        <v>798</v>
      </c>
    </row>
    <row r="13" spans="1:12" ht="27" thickBot="1" x14ac:dyDescent="0.3">
      <c r="A13" s="83"/>
      <c r="B13" s="13" t="s">
        <v>13</v>
      </c>
      <c r="C13" s="13" t="s">
        <v>14</v>
      </c>
      <c r="D13" s="13" t="s">
        <v>15</v>
      </c>
      <c r="E13" s="13" t="s">
        <v>79</v>
      </c>
      <c r="F13" s="13" t="s">
        <v>17</v>
      </c>
      <c r="G13" s="14" t="s">
        <v>18</v>
      </c>
      <c r="H13" s="13" t="s">
        <v>19</v>
      </c>
      <c r="I13" s="13" t="s">
        <v>20</v>
      </c>
      <c r="J13" s="206"/>
      <c r="K13" s="856"/>
    </row>
    <row r="14" spans="1:12" ht="15.75" thickTop="1" x14ac:dyDescent="0.25">
      <c r="A14" s="571" t="s">
        <v>21</v>
      </c>
      <c r="B14" s="85"/>
      <c r="C14" s="86"/>
      <c r="D14" s="86"/>
      <c r="E14" s="86"/>
      <c r="F14" s="86"/>
      <c r="G14" s="87"/>
      <c r="H14" s="86"/>
      <c r="I14" s="88"/>
      <c r="J14" s="206"/>
      <c r="K14" s="856"/>
    </row>
    <row r="15" spans="1:12" x14ac:dyDescent="0.25">
      <c r="A15" s="89" t="s">
        <v>80</v>
      </c>
      <c r="B15" s="163">
        <v>10783290</v>
      </c>
      <c r="C15" s="90">
        <v>3.5999999999999998E-6</v>
      </c>
      <c r="D15" s="90">
        <f>B15*C15</f>
        <v>38.819843999999996</v>
      </c>
      <c r="E15" s="44">
        <v>56100</v>
      </c>
      <c r="F15" s="91">
        <f>D15*E15</f>
        <v>2177793.2483999999</v>
      </c>
      <c r="G15" s="92">
        <f>(F15/25)+F15</f>
        <v>2264904.9783359999</v>
      </c>
      <c r="H15" s="93">
        <f>((F15/298)+G15)</f>
        <v>2272213.0093708993</v>
      </c>
      <c r="I15" s="94">
        <f>H15/1000000</f>
        <v>2.2722130093708994</v>
      </c>
      <c r="J15" s="206"/>
      <c r="K15" s="856"/>
    </row>
    <row r="16" spans="1:12" x14ac:dyDescent="0.25">
      <c r="A16" s="89" t="s">
        <v>22</v>
      </c>
      <c r="B16" s="163">
        <v>75563</v>
      </c>
      <c r="C16" s="90">
        <v>3.5999999999999998E-6</v>
      </c>
      <c r="D16" s="90">
        <f>B16*C16</f>
        <v>0.27202680000000001</v>
      </c>
      <c r="E16" s="44">
        <v>56100</v>
      </c>
      <c r="F16" s="90">
        <f>D16*E16</f>
        <v>15260.70348</v>
      </c>
      <c r="G16" s="92">
        <f>(F16/25)+F16</f>
        <v>15871.131619199999</v>
      </c>
      <c r="H16" s="93">
        <f>((F16/298)+G16)</f>
        <v>15922.342033562416</v>
      </c>
      <c r="I16" s="94">
        <f>H16/1000000</f>
        <v>1.5922342033562416E-2</v>
      </c>
      <c r="J16" s="206"/>
      <c r="K16" s="856"/>
    </row>
    <row r="17" spans="1:11" x14ac:dyDescent="0.25">
      <c r="A17" s="89" t="s">
        <v>23</v>
      </c>
      <c r="B17" s="164">
        <v>1383927</v>
      </c>
      <c r="C17" s="90">
        <v>3.5999999999999998E-6</v>
      </c>
      <c r="D17" s="90">
        <f>B17*C17</f>
        <v>4.9821371999999995</v>
      </c>
      <c r="E17" s="44">
        <v>56100</v>
      </c>
      <c r="F17" s="90">
        <f>D17*E17</f>
        <v>279497.89691999997</v>
      </c>
      <c r="G17" s="92">
        <f>(F17/25)+F17</f>
        <v>290677.81279679999</v>
      </c>
      <c r="H17" s="93">
        <f>((F17/298)+G17)</f>
        <v>291615.72520257178</v>
      </c>
      <c r="I17" s="94">
        <f>H17/1000000</f>
        <v>0.29161572520257178</v>
      </c>
      <c r="J17" s="206"/>
      <c r="K17" s="856"/>
    </row>
    <row r="18" spans="1:11" ht="15.75" thickBot="1" x14ac:dyDescent="0.3">
      <c r="A18" s="574"/>
      <c r="B18" s="106"/>
      <c r="C18" s="96"/>
      <c r="D18" s="96"/>
      <c r="E18" s="97"/>
      <c r="F18" s="96"/>
      <c r="G18" s="98"/>
      <c r="H18" s="99" t="s">
        <v>72</v>
      </c>
      <c r="I18" s="100">
        <f>SUM(I15:I17)</f>
        <v>2.579751076607034</v>
      </c>
      <c r="J18" s="206"/>
      <c r="K18" s="856"/>
    </row>
    <row r="19" spans="1:11" ht="16.5" thickTop="1" thickBot="1" x14ac:dyDescent="0.3">
      <c r="A19" s="89"/>
      <c r="B19" s="575"/>
      <c r="C19" s="90"/>
      <c r="D19" s="90"/>
      <c r="E19" s="44"/>
      <c r="F19" s="90"/>
      <c r="G19" s="92"/>
      <c r="H19" s="93"/>
      <c r="I19" s="93"/>
      <c r="J19" s="206"/>
      <c r="K19" s="856"/>
    </row>
    <row r="20" spans="1:11" ht="15.75" thickTop="1" x14ac:dyDescent="0.25">
      <c r="A20" s="571" t="s">
        <v>81</v>
      </c>
      <c r="B20" s="101"/>
      <c r="C20" s="102"/>
      <c r="D20" s="102"/>
      <c r="E20" s="86"/>
      <c r="F20" s="102"/>
      <c r="G20" s="103"/>
      <c r="H20" s="104"/>
      <c r="I20" s="105"/>
      <c r="J20" s="206"/>
      <c r="K20" s="856"/>
    </row>
    <row r="21" spans="1:11" x14ac:dyDescent="0.25">
      <c r="A21" s="89" t="s">
        <v>82</v>
      </c>
      <c r="B21" s="163">
        <v>698203</v>
      </c>
      <c r="C21" s="90">
        <v>3.5999999999999998E-6</v>
      </c>
      <c r="D21" s="90">
        <f>B21*C21</f>
        <v>2.5135307999999998</v>
      </c>
      <c r="E21" s="44">
        <v>56100</v>
      </c>
      <c r="F21" s="90">
        <f>D21*E21</f>
        <v>141009.07788</v>
      </c>
      <c r="G21" s="92">
        <f>(F21/25)+F21</f>
        <v>146649.44099519998</v>
      </c>
      <c r="H21" s="93">
        <f>((F21/298)+G21)</f>
        <v>147122.62582030066</v>
      </c>
      <c r="I21" s="94">
        <f>H21/1000000</f>
        <v>0.14712262582030067</v>
      </c>
      <c r="J21" s="206"/>
      <c r="K21" s="856"/>
    </row>
    <row r="22" spans="1:11" x14ac:dyDescent="0.25">
      <c r="A22" s="89" t="s">
        <v>83</v>
      </c>
      <c r="B22" s="164">
        <v>207464</v>
      </c>
      <c r="C22" s="90">
        <v>3.5999999999999998E-6</v>
      </c>
      <c r="D22" s="90">
        <f>B22*C22</f>
        <v>0.74687039999999993</v>
      </c>
      <c r="E22" s="44">
        <v>56100</v>
      </c>
      <c r="F22" s="90">
        <f>D22*E22</f>
        <v>41899.42944</v>
      </c>
      <c r="G22" s="92">
        <f>(F22/25)+F22</f>
        <v>43575.406617599998</v>
      </c>
      <c r="H22" s="93">
        <f>((F22/298)+G22)</f>
        <v>43716.008729814763</v>
      </c>
      <c r="I22" s="94">
        <f>H22/1000000</f>
        <v>4.3716008729814765E-2</v>
      </c>
      <c r="J22" s="206"/>
      <c r="K22" s="856"/>
    </row>
    <row r="23" spans="1:11" ht="15.75" thickBot="1" x14ac:dyDescent="0.3">
      <c r="A23" s="574"/>
      <c r="B23" s="106"/>
      <c r="C23" s="96"/>
      <c r="D23" s="96"/>
      <c r="E23" s="97"/>
      <c r="F23" s="96"/>
      <c r="G23" s="98"/>
      <c r="H23" s="99" t="s">
        <v>72</v>
      </c>
      <c r="I23" s="100">
        <f>SUM(I21:I22)</f>
        <v>0.19083863455011543</v>
      </c>
      <c r="J23" s="206"/>
      <c r="K23" s="856"/>
    </row>
    <row r="24" spans="1:11" ht="16.5" thickTop="1" thickBot="1" x14ac:dyDescent="0.3">
      <c r="A24" s="89"/>
      <c r="B24" s="575"/>
      <c r="C24" s="90"/>
      <c r="D24" s="90"/>
      <c r="E24" s="44"/>
      <c r="F24" s="90"/>
      <c r="G24" s="92"/>
      <c r="H24" s="93"/>
      <c r="I24" s="93"/>
      <c r="J24" s="206"/>
      <c r="K24" s="856"/>
    </row>
    <row r="25" spans="1:11" ht="15.75" thickTop="1" x14ac:dyDescent="0.25">
      <c r="A25" s="571" t="s">
        <v>84</v>
      </c>
      <c r="B25" s="101"/>
      <c r="C25" s="102"/>
      <c r="D25" s="102"/>
      <c r="E25" s="86"/>
      <c r="F25" s="102"/>
      <c r="G25" s="103"/>
      <c r="H25" s="104"/>
      <c r="I25" s="105"/>
      <c r="J25" s="206"/>
      <c r="K25" s="856"/>
    </row>
    <row r="26" spans="1:11" x14ac:dyDescent="0.25">
      <c r="A26" s="89" t="s">
        <v>85</v>
      </c>
      <c r="B26" s="165">
        <v>36793</v>
      </c>
      <c r="C26" s="90">
        <v>3.5999999999999998E-6</v>
      </c>
      <c r="D26" s="107">
        <f>B26*C26</f>
        <v>0.13245479999999998</v>
      </c>
      <c r="E26" s="44">
        <v>56100</v>
      </c>
      <c r="F26" s="42">
        <f>D26*E26</f>
        <v>7430.7142799999992</v>
      </c>
      <c r="G26" s="92">
        <f>(F26/25)+F26</f>
        <v>7727.9428511999995</v>
      </c>
      <c r="H26" s="93">
        <f>((F26/298)+G26)</f>
        <v>7752.8781340187916</v>
      </c>
      <c r="I26" s="94">
        <f>H26/1000000</f>
        <v>7.7528781340187912E-3</v>
      </c>
      <c r="J26" s="206"/>
      <c r="K26" s="856"/>
    </row>
    <row r="27" spans="1:11" ht="15.75" thickBot="1" x14ac:dyDescent="0.3">
      <c r="A27" s="574"/>
      <c r="B27" s="108"/>
      <c r="C27" s="96"/>
      <c r="D27" s="109"/>
      <c r="E27" s="97"/>
      <c r="F27" s="110"/>
      <c r="G27" s="98"/>
      <c r="H27" s="99" t="s">
        <v>72</v>
      </c>
      <c r="I27" s="100">
        <f>SUM(I26)</f>
        <v>7.7528781340187912E-3</v>
      </c>
      <c r="J27" s="206"/>
      <c r="K27" s="856"/>
    </row>
    <row r="28" spans="1:11" ht="16.5" thickTop="1" thickBot="1" x14ac:dyDescent="0.3">
      <c r="A28" s="89"/>
      <c r="B28" s="578"/>
      <c r="C28" s="90"/>
      <c r="D28" s="107"/>
      <c r="E28" s="44"/>
      <c r="F28" s="42"/>
      <c r="G28" s="92"/>
      <c r="H28" s="93"/>
      <c r="I28" s="93"/>
      <c r="J28" s="206"/>
      <c r="K28" s="856"/>
    </row>
    <row r="29" spans="1:11" ht="15.75" thickTop="1" x14ac:dyDescent="0.25">
      <c r="A29" s="571" t="s">
        <v>86</v>
      </c>
      <c r="B29" s="101"/>
      <c r="C29" s="102"/>
      <c r="D29" s="102"/>
      <c r="E29" s="86"/>
      <c r="F29" s="102"/>
      <c r="G29" s="103"/>
      <c r="H29" s="104"/>
      <c r="I29" s="105"/>
      <c r="J29" s="206"/>
      <c r="K29" s="856"/>
    </row>
    <row r="30" spans="1:11" x14ac:dyDescent="0.25">
      <c r="A30" s="89" t="s">
        <v>87</v>
      </c>
      <c r="B30" s="165">
        <v>2637280</v>
      </c>
      <c r="C30" s="90">
        <v>3.5999999999999998E-6</v>
      </c>
      <c r="D30" s="107">
        <f>B30*C30</f>
        <v>9.4942080000000004</v>
      </c>
      <c r="E30" s="44">
        <v>56100</v>
      </c>
      <c r="F30" s="42">
        <f>D30*E30</f>
        <v>532625.06880000001</v>
      </c>
      <c r="G30" s="92">
        <f>(F30/25)+F30</f>
        <v>553930.07155200001</v>
      </c>
      <c r="H30" s="93">
        <f>((F30/298)+G30)</f>
        <v>555717.40399763756</v>
      </c>
      <c r="I30" s="94">
        <f>H30/1000000</f>
        <v>0.55571740399763758</v>
      </c>
      <c r="J30" s="206"/>
      <c r="K30" s="856"/>
    </row>
    <row r="31" spans="1:11" ht="15.75" thickBot="1" x14ac:dyDescent="0.3">
      <c r="A31" s="579"/>
      <c r="B31" s="580"/>
      <c r="C31" s="581"/>
      <c r="D31" s="154"/>
      <c r="E31" s="154"/>
      <c r="F31" s="154"/>
      <c r="G31" s="154"/>
      <c r="H31" s="582" t="s">
        <v>72</v>
      </c>
      <c r="I31" s="583">
        <f>SUM(I30)</f>
        <v>0.55571740399763758</v>
      </c>
      <c r="J31" s="244"/>
      <c r="K31" s="857"/>
    </row>
    <row r="32" spans="1:11" x14ac:dyDescent="0.25">
      <c r="A32" s="111"/>
      <c r="B32" s="112"/>
      <c r="C32" s="111"/>
    </row>
    <row r="33" spans="1:12" ht="21" x14ac:dyDescent="0.35">
      <c r="A33" s="852" t="s">
        <v>795</v>
      </c>
      <c r="B33" s="852"/>
      <c r="C33" s="852"/>
      <c r="D33" s="31"/>
      <c r="E33" s="31"/>
      <c r="F33" s="31"/>
      <c r="G33" s="31"/>
      <c r="H33" s="31"/>
      <c r="I33" s="31"/>
      <c r="J33" s="31"/>
      <c r="K33" s="31"/>
      <c r="L33" s="31"/>
    </row>
    <row r="34" spans="1:12" x14ac:dyDescent="0.25">
      <c r="A34" s="605" t="s">
        <v>868</v>
      </c>
      <c r="B34" s="33"/>
      <c r="C34" s="33"/>
      <c r="D34" s="33"/>
      <c r="E34" s="33"/>
      <c r="F34" s="33"/>
      <c r="G34" s="33"/>
      <c r="H34" s="33"/>
      <c r="I34" s="33"/>
      <c r="J34" s="33"/>
      <c r="K34" s="33"/>
      <c r="L34" s="33"/>
    </row>
    <row r="35" spans="1:12" x14ac:dyDescent="0.25">
      <c r="A35" s="606" t="s">
        <v>867</v>
      </c>
      <c r="B35" s="33"/>
      <c r="C35" s="33"/>
      <c r="D35" s="33"/>
      <c r="E35" s="33"/>
      <c r="F35" s="33"/>
      <c r="G35" s="33"/>
      <c r="H35" s="33"/>
      <c r="I35" s="33"/>
      <c r="J35" s="33"/>
      <c r="K35" s="33"/>
      <c r="L35" s="33"/>
    </row>
    <row r="36" spans="1:12" x14ac:dyDescent="0.25">
      <c r="A36" s="606" t="s">
        <v>866</v>
      </c>
      <c r="B36" s="33"/>
      <c r="C36" s="33"/>
      <c r="D36" s="33"/>
      <c r="E36" s="33"/>
      <c r="F36" s="33"/>
      <c r="G36" s="33"/>
      <c r="H36" s="33"/>
      <c r="I36" s="33"/>
      <c r="J36" s="33"/>
      <c r="K36" s="33"/>
      <c r="L36" s="33"/>
    </row>
    <row r="37" spans="1:12" x14ac:dyDescent="0.25">
      <c r="A37" s="606" t="s">
        <v>865</v>
      </c>
      <c r="B37" s="33"/>
      <c r="C37" s="33"/>
      <c r="D37" s="33"/>
      <c r="E37" s="33"/>
      <c r="F37" s="33"/>
      <c r="G37" s="33"/>
      <c r="H37" s="33"/>
      <c r="I37" s="33"/>
      <c r="J37" s="33"/>
      <c r="K37" s="33"/>
      <c r="L37" s="33"/>
    </row>
    <row r="38" spans="1:12" x14ac:dyDescent="0.25">
      <c r="A38" s="33"/>
      <c r="B38" s="33"/>
      <c r="C38" s="33"/>
      <c r="D38" s="33"/>
      <c r="E38" s="33"/>
      <c r="F38" s="33"/>
      <c r="G38" s="33"/>
      <c r="H38" s="33"/>
      <c r="I38" s="33"/>
      <c r="J38" s="33"/>
      <c r="K38" s="33"/>
      <c r="L38" s="33"/>
    </row>
    <row r="39" spans="1:12" ht="15.75" thickBot="1" x14ac:dyDescent="0.3">
      <c r="A39" s="33"/>
      <c r="B39" s="33"/>
      <c r="C39" s="33"/>
      <c r="D39" s="33"/>
      <c r="E39" s="33"/>
      <c r="F39" s="33"/>
      <c r="G39" s="33"/>
      <c r="H39" s="33"/>
      <c r="I39" s="33"/>
      <c r="J39" s="33"/>
      <c r="K39" s="33"/>
      <c r="L39" s="33"/>
    </row>
    <row r="40" spans="1:12" ht="53.25" thickTop="1" thickBot="1" x14ac:dyDescent="0.3">
      <c r="A40" s="113" t="s">
        <v>864</v>
      </c>
      <c r="B40" s="114" t="s">
        <v>863</v>
      </c>
      <c r="C40" s="114" t="s">
        <v>862</v>
      </c>
      <c r="D40" s="114" t="s">
        <v>861</v>
      </c>
      <c r="E40" s="114" t="s">
        <v>860</v>
      </c>
      <c r="F40" s="114" t="s">
        <v>842</v>
      </c>
      <c r="G40" s="115" t="s">
        <v>859</v>
      </c>
      <c r="H40" s="114" t="s">
        <v>858</v>
      </c>
      <c r="I40" s="114" t="s">
        <v>857</v>
      </c>
      <c r="J40" s="33"/>
      <c r="K40" s="33"/>
      <c r="L40" s="33"/>
    </row>
    <row r="41" spans="1:12" ht="16.5" thickTop="1" thickBot="1" x14ac:dyDescent="0.3">
      <c r="A41" s="116" t="s">
        <v>88</v>
      </c>
      <c r="B41" s="36"/>
      <c r="C41" s="86"/>
      <c r="D41" s="86"/>
      <c r="E41" s="86"/>
      <c r="F41" s="86"/>
      <c r="G41" s="87"/>
      <c r="H41" s="86"/>
      <c r="I41" s="12"/>
      <c r="J41" s="33"/>
      <c r="K41" s="33"/>
      <c r="L41" s="33"/>
    </row>
    <row r="42" spans="1:12" x14ac:dyDescent="0.25">
      <c r="A42" s="18" t="s">
        <v>856</v>
      </c>
      <c r="B42" s="117"/>
      <c r="C42" s="90">
        <v>3.5999999999999998E-6</v>
      </c>
      <c r="D42" s="90">
        <f>B42*C42</f>
        <v>0</v>
      </c>
      <c r="E42" s="44">
        <v>56100</v>
      </c>
      <c r="F42" s="91">
        <f>D42*E42</f>
        <v>0</v>
      </c>
      <c r="G42" s="41">
        <f>(F42/25)+F42</f>
        <v>0</v>
      </c>
      <c r="H42" s="46">
        <f>((F42/298)+G42)</f>
        <v>0</v>
      </c>
      <c r="I42" s="118">
        <f>H42/1000000</f>
        <v>0</v>
      </c>
      <c r="J42" s="33"/>
      <c r="K42" s="33"/>
      <c r="L42" s="33"/>
    </row>
    <row r="43" spans="1:12" ht="15.75" thickBot="1" x14ac:dyDescent="0.3">
      <c r="A43" s="95"/>
      <c r="B43" s="119"/>
      <c r="C43" s="96"/>
      <c r="D43" s="96"/>
      <c r="E43" s="97"/>
      <c r="F43" s="120"/>
      <c r="G43" s="121"/>
      <c r="H43" s="122"/>
      <c r="I43" s="123">
        <f>SUM(I42)</f>
        <v>0</v>
      </c>
      <c r="J43" s="33"/>
      <c r="K43" s="33"/>
      <c r="L43" s="33"/>
    </row>
    <row r="44" spans="1:12" ht="16.5" thickTop="1" thickBot="1" x14ac:dyDescent="0.3">
      <c r="A44" s="111"/>
      <c r="B44" s="124"/>
      <c r="C44" s="111"/>
      <c r="D44" s="111"/>
      <c r="E44" s="20"/>
      <c r="F44" s="125"/>
      <c r="G44" s="17"/>
      <c r="H44" s="22"/>
      <c r="I44" s="22"/>
      <c r="J44" s="33"/>
      <c r="K44" s="33"/>
      <c r="L44" s="33"/>
    </row>
    <row r="45" spans="1:12" ht="16.5" thickTop="1" thickBot="1" x14ac:dyDescent="0.3">
      <c r="A45" s="126" t="s">
        <v>855</v>
      </c>
      <c r="B45" s="127"/>
      <c r="C45" s="102">
        <v>3.5999999999999998E-6</v>
      </c>
      <c r="D45" s="102">
        <f>B45*C45</f>
        <v>0</v>
      </c>
      <c r="E45" s="128">
        <v>56100</v>
      </c>
      <c r="F45" s="102">
        <f>D45*E45</f>
        <v>0</v>
      </c>
      <c r="G45" s="87">
        <f>(F45/25)+F45</f>
        <v>0</v>
      </c>
      <c r="H45" s="129">
        <f>((F45/298)+G45)</f>
        <v>0</v>
      </c>
      <c r="I45" s="130">
        <f>H45/1000000</f>
        <v>0</v>
      </c>
      <c r="J45" s="33"/>
      <c r="K45" s="33"/>
      <c r="L45" s="33"/>
    </row>
    <row r="46" spans="1:12" ht="15.75" thickBot="1" x14ac:dyDescent="0.3">
      <c r="A46" s="18" t="s">
        <v>854</v>
      </c>
      <c r="B46" s="43"/>
      <c r="C46" s="90">
        <v>3.5999999999999998E-6</v>
      </c>
      <c r="D46" s="90">
        <f>B46*C46</f>
        <v>0</v>
      </c>
      <c r="E46" s="44">
        <v>56100</v>
      </c>
      <c r="F46" s="90">
        <f>D46*E46</f>
        <v>0</v>
      </c>
      <c r="G46" s="41">
        <f>(F46/25)+F46</f>
        <v>0</v>
      </c>
      <c r="H46" s="46">
        <f>((F46/298)+G46)</f>
        <v>0</v>
      </c>
      <c r="I46" s="118">
        <f>H46/1000000</f>
        <v>0</v>
      </c>
      <c r="J46" s="33"/>
      <c r="K46" s="33"/>
      <c r="L46" s="33"/>
    </row>
    <row r="47" spans="1:12" ht="15.75" thickBot="1" x14ac:dyDescent="0.3">
      <c r="A47" s="95"/>
      <c r="B47" s="131"/>
      <c r="C47" s="96"/>
      <c r="D47" s="96"/>
      <c r="E47" s="97"/>
      <c r="F47" s="96"/>
      <c r="G47" s="121"/>
      <c r="H47" s="99" t="s">
        <v>72</v>
      </c>
      <c r="I47" s="123">
        <f>SUM(I42:I46)</f>
        <v>0</v>
      </c>
      <c r="J47" s="33"/>
      <c r="K47" s="33"/>
      <c r="L47" s="33"/>
    </row>
    <row r="48" spans="1:12" ht="16.5" thickTop="1" thickBot="1" x14ac:dyDescent="0.3">
      <c r="A48" s="116" t="s">
        <v>89</v>
      </c>
      <c r="B48" s="19"/>
      <c r="C48" s="111"/>
      <c r="D48" s="111"/>
      <c r="E48" s="132"/>
      <c r="F48" s="111"/>
      <c r="G48" s="17"/>
      <c r="H48" s="22"/>
      <c r="I48" s="22"/>
      <c r="J48" s="33"/>
      <c r="K48" s="33"/>
      <c r="L48" s="33"/>
    </row>
    <row r="49" spans="1:12" ht="16.5" thickTop="1" thickBot="1" x14ac:dyDescent="0.3">
      <c r="A49" s="113" t="s">
        <v>853</v>
      </c>
      <c r="B49" s="133"/>
      <c r="C49" s="102"/>
      <c r="D49" s="102"/>
      <c r="E49" s="86"/>
      <c r="F49" s="102"/>
      <c r="G49" s="87"/>
      <c r="H49" s="86"/>
      <c r="I49" s="12"/>
      <c r="J49" s="33"/>
      <c r="K49" s="33"/>
      <c r="L49" s="33"/>
    </row>
    <row r="50" spans="1:12" ht="15.75" thickBot="1" x14ac:dyDescent="0.3">
      <c r="A50" s="18" t="s">
        <v>852</v>
      </c>
      <c r="B50" s="134"/>
      <c r="C50" s="90">
        <v>3.5999999999999998E-6</v>
      </c>
      <c r="D50" s="90">
        <f>B50*C50</f>
        <v>0</v>
      </c>
      <c r="E50" s="44">
        <v>56100</v>
      </c>
      <c r="F50" s="90">
        <f>D50*E50</f>
        <v>0</v>
      </c>
      <c r="G50" s="41">
        <f>(F50/25)+F50</f>
        <v>0</v>
      </c>
      <c r="H50" s="46">
        <f>((F50/298)+G50)</f>
        <v>0</v>
      </c>
      <c r="I50" s="118">
        <f>H50/1000000</f>
        <v>0</v>
      </c>
      <c r="J50" s="33"/>
      <c r="K50" s="33"/>
      <c r="L50" s="33"/>
    </row>
    <row r="51" spans="1:12" ht="15.75" thickBot="1" x14ac:dyDescent="0.3">
      <c r="A51" s="18" t="s">
        <v>851</v>
      </c>
      <c r="B51" s="43"/>
      <c r="C51" s="90">
        <v>3.5999999999999998E-6</v>
      </c>
      <c r="D51" s="90">
        <f>B51*C51</f>
        <v>0</v>
      </c>
      <c r="E51" s="44">
        <v>56100</v>
      </c>
      <c r="F51" s="90">
        <f>D51*E51</f>
        <v>0</v>
      </c>
      <c r="G51" s="41">
        <f>(F51/25)+F51</f>
        <v>0</v>
      </c>
      <c r="H51" s="46">
        <f>((F51/298)+G51)</f>
        <v>0</v>
      </c>
      <c r="I51" s="118">
        <f>H51/1000000</f>
        <v>0</v>
      </c>
      <c r="J51" s="33"/>
      <c r="K51" s="33"/>
      <c r="L51" s="33"/>
    </row>
    <row r="52" spans="1:12" ht="15.75" thickBot="1" x14ac:dyDescent="0.3">
      <c r="A52" s="95"/>
      <c r="B52" s="131"/>
      <c r="C52" s="96"/>
      <c r="D52" s="96"/>
      <c r="E52" s="97"/>
      <c r="F52" s="96"/>
      <c r="G52" s="121"/>
      <c r="H52" s="99" t="s">
        <v>72</v>
      </c>
      <c r="I52" s="123">
        <f>SUM(I50:I51)</f>
        <v>0</v>
      </c>
      <c r="J52" s="33"/>
      <c r="K52" s="33"/>
      <c r="L52" s="33"/>
    </row>
    <row r="53" spans="1:12" ht="16.5" thickTop="1" thickBot="1" x14ac:dyDescent="0.3">
      <c r="A53" s="89"/>
      <c r="B53" s="19"/>
      <c r="C53" s="111"/>
      <c r="D53" s="111"/>
      <c r="E53" s="132"/>
      <c r="F53" s="111"/>
      <c r="G53" s="17"/>
      <c r="H53" s="22"/>
      <c r="I53" s="22"/>
      <c r="J53" s="33"/>
      <c r="K53" s="33"/>
      <c r="L53" s="33"/>
    </row>
    <row r="54" spans="1:12" ht="16.5" thickTop="1" thickBot="1" x14ac:dyDescent="0.3">
      <c r="A54" s="116" t="s">
        <v>90</v>
      </c>
      <c r="B54" s="135"/>
      <c r="C54" s="111"/>
      <c r="D54" s="84"/>
      <c r="E54" s="132"/>
      <c r="G54" s="17"/>
      <c r="H54" s="22"/>
      <c r="I54" s="22"/>
      <c r="J54" s="33"/>
      <c r="K54" s="33"/>
      <c r="L54" s="33"/>
    </row>
    <row r="55" spans="1:12" ht="16.5" thickTop="1" thickBot="1" x14ac:dyDescent="0.3">
      <c r="A55" s="113" t="s">
        <v>850</v>
      </c>
      <c r="B55" s="133"/>
      <c r="C55" s="102"/>
      <c r="D55" s="102"/>
      <c r="E55" s="86"/>
      <c r="F55" s="102"/>
      <c r="G55" s="87"/>
      <c r="H55" s="86"/>
      <c r="I55" s="12"/>
      <c r="J55" s="33"/>
      <c r="K55" s="33"/>
      <c r="L55" s="33"/>
    </row>
    <row r="56" spans="1:12" ht="15.75" thickBot="1" x14ac:dyDescent="0.3">
      <c r="A56" s="18" t="s">
        <v>849</v>
      </c>
      <c r="B56" s="136"/>
      <c r="C56" s="90">
        <v>3.5999999999999998E-6</v>
      </c>
      <c r="D56" s="107">
        <f>B56*C56</f>
        <v>0</v>
      </c>
      <c r="E56" s="44">
        <v>56100</v>
      </c>
      <c r="F56" s="42">
        <f>D56*E56</f>
        <v>0</v>
      </c>
      <c r="G56" s="41">
        <f>(F56/25)+F56</f>
        <v>0</v>
      </c>
      <c r="H56" s="46">
        <f>((F56/298)+G56)</f>
        <v>0</v>
      </c>
      <c r="I56" s="118">
        <f>H56/1000000</f>
        <v>0</v>
      </c>
      <c r="J56" s="33"/>
      <c r="K56" s="33"/>
      <c r="L56" s="33"/>
    </row>
    <row r="57" spans="1:12" ht="15.75" thickBot="1" x14ac:dyDescent="0.3">
      <c r="A57" s="95"/>
      <c r="B57" s="137"/>
      <c r="C57" s="96"/>
      <c r="D57" s="110"/>
      <c r="E57" s="110"/>
      <c r="F57" s="110"/>
      <c r="G57" s="110"/>
      <c r="H57" s="99" t="s">
        <v>72</v>
      </c>
      <c r="I57" s="123">
        <f>SUM(I56)</f>
        <v>0</v>
      </c>
      <c r="J57" s="33"/>
      <c r="K57" s="33"/>
      <c r="L57" s="33"/>
    </row>
    <row r="58" spans="1:12" ht="16.5" thickTop="1" thickBot="1" x14ac:dyDescent="0.3">
      <c r="J58" s="33"/>
      <c r="K58" s="33"/>
      <c r="L58" s="33"/>
    </row>
    <row r="59" spans="1:12" ht="16.5" thickTop="1" thickBot="1" x14ac:dyDescent="0.3">
      <c r="A59" s="116" t="s">
        <v>91</v>
      </c>
      <c r="B59" s="19"/>
      <c r="C59" s="111"/>
      <c r="D59" s="111"/>
      <c r="E59" s="132"/>
      <c r="F59" s="111"/>
      <c r="G59" s="17"/>
      <c r="H59" s="22"/>
      <c r="I59" s="22"/>
      <c r="J59" s="33"/>
      <c r="K59" s="33"/>
      <c r="L59" s="33"/>
    </row>
    <row r="60" spans="1:12" ht="16.5" thickTop="1" thickBot="1" x14ac:dyDescent="0.3">
      <c r="A60" s="113" t="s">
        <v>848</v>
      </c>
      <c r="B60" s="133"/>
      <c r="C60" s="138"/>
      <c r="D60" s="138"/>
      <c r="E60" s="11"/>
      <c r="F60" s="138"/>
      <c r="G60" s="139"/>
      <c r="H60" s="11"/>
      <c r="I60" s="12"/>
      <c r="J60" s="33"/>
      <c r="K60" s="33"/>
      <c r="L60" s="33"/>
    </row>
    <row r="61" spans="1:12" ht="15.75" thickBot="1" x14ac:dyDescent="0.3">
      <c r="A61" s="18" t="s">
        <v>848</v>
      </c>
      <c r="B61" s="136"/>
      <c r="C61" s="90">
        <v>3.5999999999999998E-6</v>
      </c>
      <c r="D61" s="107">
        <f>B61*C61</f>
        <v>0</v>
      </c>
      <c r="E61" s="44">
        <v>56100</v>
      </c>
      <c r="F61" s="42">
        <f>D61*E61</f>
        <v>0</v>
      </c>
      <c r="G61" s="41">
        <f>(F61/25)+F61</f>
        <v>0</v>
      </c>
      <c r="H61" s="46">
        <f>((F61/298)+G61)</f>
        <v>0</v>
      </c>
      <c r="I61" s="118">
        <f>H61/1000000</f>
        <v>0</v>
      </c>
      <c r="J61" s="33"/>
      <c r="K61" s="33"/>
      <c r="L61" s="33"/>
    </row>
    <row r="62" spans="1:12" ht="15.75" thickBot="1" x14ac:dyDescent="0.3">
      <c r="A62" s="95"/>
      <c r="B62" s="140"/>
      <c r="C62" s="96"/>
      <c r="D62" s="109"/>
      <c r="E62" s="97"/>
      <c r="F62" s="110"/>
      <c r="G62" s="121"/>
      <c r="H62" s="99" t="s">
        <v>72</v>
      </c>
      <c r="I62" s="123">
        <f>SUM(I61)</f>
        <v>0</v>
      </c>
      <c r="J62" s="33"/>
      <c r="K62" s="33"/>
      <c r="L62" s="33"/>
    </row>
    <row r="63" spans="1:12" ht="16.5" thickTop="1" thickBot="1" x14ac:dyDescent="0.3">
      <c r="A63" s="141"/>
      <c r="B63" s="33"/>
      <c r="C63" s="33"/>
      <c r="D63" s="33"/>
      <c r="E63" s="33"/>
      <c r="F63" s="33"/>
      <c r="G63" s="142"/>
      <c r="H63" s="33"/>
      <c r="I63" s="33"/>
      <c r="J63" s="33"/>
      <c r="K63" s="33"/>
      <c r="L63" s="33"/>
    </row>
    <row r="64" spans="1:12" ht="16.5" thickTop="1" thickBot="1" x14ac:dyDescent="0.3">
      <c r="A64" s="33"/>
      <c r="B64" s="33"/>
      <c r="C64" s="33"/>
      <c r="D64" s="33"/>
      <c r="E64" s="33"/>
      <c r="F64" s="33"/>
      <c r="G64" s="33"/>
      <c r="H64" s="607" t="s">
        <v>847</v>
      </c>
      <c r="I64" s="143">
        <f>(I43+I47+I52+I62+I57)</f>
        <v>0</v>
      </c>
      <c r="J64" s="33"/>
      <c r="K64" s="33"/>
      <c r="L64" s="33"/>
    </row>
    <row r="65" spans="1:12" ht="16.5" thickTop="1" thickBot="1" x14ac:dyDescent="0.3">
      <c r="A65" s="33"/>
      <c r="B65" s="33"/>
      <c r="C65" s="33"/>
      <c r="D65" s="33"/>
      <c r="E65" s="33"/>
      <c r="F65" s="33"/>
      <c r="G65" s="33"/>
      <c r="H65" s="33"/>
      <c r="I65" s="33"/>
      <c r="J65" s="33"/>
      <c r="K65" s="33"/>
      <c r="L65" s="33"/>
    </row>
    <row r="66" spans="1:12" ht="50.1" customHeight="1" x14ac:dyDescent="0.3">
      <c r="A66" s="52" t="s">
        <v>803</v>
      </c>
      <c r="B66" s="53"/>
      <c r="C66" s="858" t="s">
        <v>804</v>
      </c>
      <c r="D66" s="858"/>
      <c r="E66" s="858"/>
      <c r="F66" s="54"/>
      <c r="G66" s="54"/>
      <c r="H66" s="54"/>
      <c r="I66" s="54"/>
      <c r="J66" s="53"/>
      <c r="K66" s="54"/>
      <c r="L66" s="54"/>
    </row>
    <row r="67" spans="1:12" ht="15.75" x14ac:dyDescent="0.25">
      <c r="A67" s="4" t="s">
        <v>34</v>
      </c>
      <c r="C67" t="s">
        <v>35</v>
      </c>
    </row>
    <row r="68" spans="1:12" x14ac:dyDescent="0.25">
      <c r="A68" s="55" t="s">
        <v>36</v>
      </c>
      <c r="B68" s="56" t="s">
        <v>37</v>
      </c>
      <c r="C68" t="s">
        <v>7</v>
      </c>
      <c r="D68" t="s">
        <v>8</v>
      </c>
    </row>
    <row r="69" spans="1:12" x14ac:dyDescent="0.25">
      <c r="A69" t="s">
        <v>805</v>
      </c>
      <c r="B69">
        <v>69300</v>
      </c>
      <c r="C69">
        <v>67500</v>
      </c>
      <c r="D69">
        <v>73000</v>
      </c>
    </row>
    <row r="70" spans="1:12" x14ac:dyDescent="0.25">
      <c r="A70" t="s">
        <v>806</v>
      </c>
      <c r="B70">
        <v>74100</v>
      </c>
      <c r="C70">
        <v>72600</v>
      </c>
      <c r="D70">
        <v>74800</v>
      </c>
    </row>
    <row r="71" spans="1:12" x14ac:dyDescent="0.25">
      <c r="A71" t="s">
        <v>807</v>
      </c>
      <c r="B71">
        <v>63100</v>
      </c>
      <c r="C71">
        <v>61600</v>
      </c>
      <c r="D71">
        <v>65600</v>
      </c>
    </row>
    <row r="72" spans="1:12" x14ac:dyDescent="0.25">
      <c r="A72" t="s">
        <v>808</v>
      </c>
      <c r="B72">
        <v>71900</v>
      </c>
      <c r="C72">
        <v>70800</v>
      </c>
      <c r="D72">
        <v>73700</v>
      </c>
    </row>
    <row r="73" spans="1:12" x14ac:dyDescent="0.25">
      <c r="A73" t="s">
        <v>42</v>
      </c>
      <c r="B73">
        <v>73300</v>
      </c>
      <c r="C73">
        <v>71900</v>
      </c>
      <c r="D73">
        <v>75200</v>
      </c>
    </row>
    <row r="74" spans="1:12" x14ac:dyDescent="0.25">
      <c r="A74" t="s">
        <v>43</v>
      </c>
      <c r="B74">
        <v>56100</v>
      </c>
      <c r="C74">
        <v>54300</v>
      </c>
      <c r="D74">
        <v>58300</v>
      </c>
    </row>
    <row r="75" spans="1:12" x14ac:dyDescent="0.25">
      <c r="A75" t="s">
        <v>809</v>
      </c>
      <c r="B75">
        <v>56100</v>
      </c>
      <c r="C75">
        <v>54300</v>
      </c>
      <c r="D75">
        <v>58300</v>
      </c>
    </row>
    <row r="77" spans="1:12" ht="21" x14ac:dyDescent="0.35">
      <c r="A77" s="852" t="s">
        <v>796</v>
      </c>
      <c r="B77" s="852"/>
      <c r="C77" s="852"/>
      <c r="D77" s="31"/>
      <c r="E77" s="31"/>
      <c r="F77" s="31"/>
      <c r="G77" s="31"/>
      <c r="H77" s="31"/>
      <c r="I77" s="31"/>
      <c r="J77" s="31"/>
      <c r="K77" s="31"/>
      <c r="L77" s="31"/>
    </row>
    <row r="78" spans="1:12" x14ac:dyDescent="0.25">
      <c r="A78" s="605" t="s">
        <v>846</v>
      </c>
      <c r="B78" s="33"/>
      <c r="C78" s="33"/>
      <c r="D78" s="33"/>
      <c r="E78" s="33"/>
      <c r="F78" s="33"/>
      <c r="G78" s="33"/>
      <c r="H78" s="33"/>
      <c r="I78" s="33"/>
      <c r="J78" s="33"/>
      <c r="K78" s="33"/>
      <c r="L78" s="33"/>
    </row>
    <row r="79" spans="1:12" x14ac:dyDescent="0.25">
      <c r="A79" s="606" t="s">
        <v>845</v>
      </c>
      <c r="B79" s="33"/>
      <c r="C79" s="33"/>
      <c r="D79" s="33"/>
      <c r="E79" s="33"/>
      <c r="F79" s="33"/>
      <c r="G79" s="33"/>
      <c r="H79" s="33"/>
      <c r="I79" s="33"/>
      <c r="J79" s="33"/>
      <c r="K79" s="33"/>
      <c r="L79" s="33"/>
    </row>
    <row r="80" spans="1:12" ht="15.75" thickBot="1" x14ac:dyDescent="0.3">
      <c r="A80" s="33"/>
      <c r="B80" s="33"/>
      <c r="C80" s="33"/>
      <c r="D80" s="33"/>
      <c r="E80" s="33"/>
      <c r="F80" s="33"/>
      <c r="G80" s="33"/>
      <c r="H80" s="33"/>
      <c r="I80" s="33"/>
      <c r="J80" s="33"/>
      <c r="K80" s="33"/>
      <c r="L80" s="33"/>
    </row>
    <row r="81" spans="1:12" ht="56.25" thickTop="1" thickBot="1" x14ac:dyDescent="0.3">
      <c r="A81" s="144"/>
      <c r="B81" s="145" t="s">
        <v>813</v>
      </c>
      <c r="C81" s="36" t="s">
        <v>816</v>
      </c>
      <c r="D81" s="36" t="s">
        <v>818</v>
      </c>
      <c r="E81" s="11" t="s">
        <v>843</v>
      </c>
      <c r="F81" s="36" t="s">
        <v>842</v>
      </c>
      <c r="G81" s="36" t="s">
        <v>841</v>
      </c>
      <c r="H81" s="36" t="s">
        <v>844</v>
      </c>
      <c r="I81" s="585" t="s">
        <v>839</v>
      </c>
      <c r="J81" s="33"/>
      <c r="K81" s="33"/>
      <c r="L81" s="33"/>
    </row>
    <row r="82" spans="1:12" ht="15.75" thickBot="1" x14ac:dyDescent="0.3">
      <c r="A82" s="33"/>
      <c r="B82" s="146"/>
      <c r="C82" s="584" t="s">
        <v>810</v>
      </c>
      <c r="D82" s="59"/>
      <c r="E82" s="42">
        <f>((D82*0.78)*34.2)/1000000</f>
        <v>0</v>
      </c>
      <c r="F82" s="42">
        <f>E82*69300</f>
        <v>0</v>
      </c>
      <c r="G82" s="60">
        <f>(33*E82)</f>
        <v>0</v>
      </c>
      <c r="H82" s="60">
        <f>(3.2*E82)</f>
        <v>0</v>
      </c>
      <c r="I82" s="15">
        <f>(F82+G82+H82)/1000000</f>
        <v>0</v>
      </c>
      <c r="J82" s="33"/>
      <c r="K82" s="33"/>
      <c r="L82" s="33"/>
    </row>
    <row r="83" spans="1:12" ht="15.75" thickBot="1" x14ac:dyDescent="0.3">
      <c r="A83" s="33"/>
      <c r="B83" s="146"/>
      <c r="C83" s="584" t="s">
        <v>811</v>
      </c>
      <c r="D83" s="59"/>
      <c r="E83" s="42">
        <f>((D83*0.832)*31.857)/1000000</f>
        <v>0</v>
      </c>
      <c r="F83" s="42">
        <f>E83*74100</f>
        <v>0</v>
      </c>
      <c r="G83" s="42">
        <f>(3.9*E83)</f>
        <v>0</v>
      </c>
      <c r="H83" s="42">
        <f>(3.9*E83)</f>
        <v>0</v>
      </c>
      <c r="I83" s="15">
        <f>(F83+G83+H83)/1000000</f>
        <v>0</v>
      </c>
      <c r="J83" s="33"/>
      <c r="K83" s="33"/>
      <c r="L83" s="33"/>
    </row>
    <row r="84" spans="1:12" ht="15.75" thickBot="1" x14ac:dyDescent="0.3">
      <c r="A84" s="33"/>
      <c r="B84" s="146"/>
      <c r="C84" s="584" t="s">
        <v>812</v>
      </c>
      <c r="D84" s="59"/>
      <c r="E84" s="42">
        <f>((D84*0.78)*34.2)/1000000</f>
        <v>0</v>
      </c>
      <c r="F84" s="42">
        <f>E84*71900</f>
        <v>0</v>
      </c>
      <c r="G84" s="61">
        <f>(3.8*E84)</f>
        <v>0</v>
      </c>
      <c r="H84" s="61"/>
      <c r="I84" s="15">
        <f>(F84+G84+H84)/1000000</f>
        <v>0</v>
      </c>
      <c r="J84" s="33"/>
      <c r="K84" s="33"/>
      <c r="L84" s="33"/>
    </row>
    <row r="85" spans="1:12" ht="15.75" thickBot="1" x14ac:dyDescent="0.3">
      <c r="A85" s="33"/>
      <c r="B85" s="27"/>
      <c r="C85" s="28"/>
      <c r="D85" s="28"/>
      <c r="E85" s="28"/>
      <c r="F85" s="28"/>
      <c r="G85" s="28"/>
      <c r="H85" s="28"/>
      <c r="I85" s="147">
        <f>SUM(I82:I84)</f>
        <v>0</v>
      </c>
      <c r="J85" s="33"/>
      <c r="K85" s="33"/>
      <c r="L85" s="33"/>
    </row>
    <row r="86" spans="1:12" ht="15.75" thickTop="1" x14ac:dyDescent="0.25">
      <c r="A86" s="33"/>
      <c r="B86" s="33"/>
      <c r="C86" s="33"/>
      <c r="D86" s="33"/>
      <c r="E86" s="33"/>
      <c r="F86" s="33"/>
      <c r="G86" s="33"/>
      <c r="H86" s="33"/>
      <c r="I86" s="33"/>
      <c r="J86" s="33"/>
      <c r="K86" s="33"/>
      <c r="L86" s="33"/>
    </row>
    <row r="87" spans="1:12" ht="15.75" thickBot="1" x14ac:dyDescent="0.3">
      <c r="A87" s="33"/>
      <c r="B87" s="33"/>
      <c r="C87" s="33"/>
      <c r="D87" s="33"/>
      <c r="E87" s="33"/>
      <c r="F87" s="33"/>
      <c r="G87" s="33"/>
      <c r="H87" s="33"/>
      <c r="I87" s="33"/>
      <c r="J87" s="33"/>
      <c r="K87" s="33"/>
      <c r="L87" s="33"/>
    </row>
    <row r="88" spans="1:12" ht="56.25" thickTop="1" thickBot="1" x14ac:dyDescent="0.3">
      <c r="A88" s="33"/>
      <c r="B88" s="145" t="s">
        <v>814</v>
      </c>
      <c r="C88" s="36" t="s">
        <v>816</v>
      </c>
      <c r="D88" s="36" t="s">
        <v>819</v>
      </c>
      <c r="E88" s="11" t="s">
        <v>843</v>
      </c>
      <c r="F88" s="36" t="s">
        <v>842</v>
      </c>
      <c r="G88" s="36" t="s">
        <v>841</v>
      </c>
      <c r="H88" s="36" t="s">
        <v>844</v>
      </c>
      <c r="I88" s="585" t="s">
        <v>839</v>
      </c>
      <c r="J88" s="33"/>
      <c r="K88" s="33"/>
      <c r="L88" s="33"/>
    </row>
    <row r="89" spans="1:12" ht="15.75" thickBot="1" x14ac:dyDescent="0.3">
      <c r="A89" s="33"/>
      <c r="B89" s="146"/>
      <c r="C89" s="584" t="s">
        <v>810</v>
      </c>
      <c r="D89" s="59"/>
      <c r="E89" s="42">
        <f>((D89*0.78)*34.2)/1000000</f>
        <v>0</v>
      </c>
      <c r="F89" s="42">
        <f>E89*69300</f>
        <v>0</v>
      </c>
      <c r="G89" s="60">
        <f>(33*E89)</f>
        <v>0</v>
      </c>
      <c r="H89" s="60">
        <f>(3.2*E89)</f>
        <v>0</v>
      </c>
      <c r="I89" s="15">
        <f>(F89+G89+H89)/1000000</f>
        <v>0</v>
      </c>
      <c r="J89" s="33"/>
      <c r="K89" s="33"/>
      <c r="L89" s="33"/>
    </row>
    <row r="90" spans="1:12" ht="15.75" thickBot="1" x14ac:dyDescent="0.3">
      <c r="A90" s="33"/>
      <c r="B90" s="146"/>
      <c r="C90" s="584" t="s">
        <v>811</v>
      </c>
      <c r="D90" s="59"/>
      <c r="E90" s="42">
        <f>((D90*0.832)*31.857)/1000000</f>
        <v>0</v>
      </c>
      <c r="F90" s="42">
        <f>E90*74100</f>
        <v>0</v>
      </c>
      <c r="G90" s="42">
        <f>(3.9*E90)</f>
        <v>0</v>
      </c>
      <c r="H90" s="42">
        <f>(3.9*E90)</f>
        <v>0</v>
      </c>
      <c r="I90" s="15">
        <f>(F90+G90+H90)/1000000</f>
        <v>0</v>
      </c>
      <c r="J90" s="33"/>
      <c r="K90" s="33"/>
      <c r="L90" s="33"/>
    </row>
    <row r="91" spans="1:12" ht="15.75" thickBot="1" x14ac:dyDescent="0.3">
      <c r="A91" s="33"/>
      <c r="B91" s="146"/>
      <c r="C91" s="584" t="s">
        <v>812</v>
      </c>
      <c r="D91" s="59"/>
      <c r="E91" s="42">
        <f>((D91*0.78)*34.2)/1000000</f>
        <v>0</v>
      </c>
      <c r="F91" s="42">
        <f>E91*71900</f>
        <v>0</v>
      </c>
      <c r="G91" s="61">
        <f>(3.8*E91)</f>
        <v>0</v>
      </c>
      <c r="H91" s="61"/>
      <c r="I91" s="15">
        <f>(F91+G91+H91)/1000000</f>
        <v>0</v>
      </c>
      <c r="J91" s="33"/>
      <c r="K91" s="33"/>
      <c r="L91" s="33"/>
    </row>
    <row r="92" spans="1:12" ht="15.75" thickBot="1" x14ac:dyDescent="0.3">
      <c r="A92" s="33"/>
      <c r="B92" s="27"/>
      <c r="C92" s="28"/>
      <c r="D92" s="28"/>
      <c r="E92" s="28"/>
      <c r="F92" s="28"/>
      <c r="G92" s="28"/>
      <c r="H92" s="28"/>
      <c r="I92" s="147">
        <f>SUM(I89:I91)</f>
        <v>0</v>
      </c>
      <c r="J92" s="33"/>
      <c r="K92" s="33"/>
      <c r="L92" s="33"/>
    </row>
    <row r="93" spans="1:12" ht="15.75" thickTop="1" x14ac:dyDescent="0.25">
      <c r="A93" s="33"/>
      <c r="B93" s="33"/>
      <c r="C93" s="33"/>
      <c r="D93" s="33"/>
      <c r="E93" s="33"/>
      <c r="F93" s="33"/>
      <c r="G93" s="33"/>
      <c r="H93" s="33"/>
      <c r="I93" s="33"/>
      <c r="J93" s="33"/>
      <c r="K93" s="33"/>
      <c r="L93" s="33"/>
    </row>
    <row r="94" spans="1:12" ht="15.75" thickBot="1" x14ac:dyDescent="0.3">
      <c r="A94" s="33"/>
      <c r="B94" s="33"/>
      <c r="C94" s="33"/>
      <c r="D94" s="33"/>
      <c r="E94" s="33"/>
      <c r="F94" s="33"/>
      <c r="G94" s="33"/>
      <c r="H94" s="33"/>
      <c r="I94" s="33"/>
      <c r="J94" s="33"/>
      <c r="K94" s="33"/>
      <c r="L94" s="33"/>
    </row>
    <row r="95" spans="1:12" ht="56.25" thickTop="1" thickBot="1" x14ac:dyDescent="0.3">
      <c r="A95" s="33"/>
      <c r="B95" s="145" t="s">
        <v>815</v>
      </c>
      <c r="C95" s="36" t="s">
        <v>817</v>
      </c>
      <c r="D95" s="36" t="s">
        <v>820</v>
      </c>
      <c r="E95" s="11" t="s">
        <v>843</v>
      </c>
      <c r="F95" s="36" t="s">
        <v>842</v>
      </c>
      <c r="G95" s="36" t="s">
        <v>841</v>
      </c>
      <c r="H95" s="36" t="s">
        <v>840</v>
      </c>
      <c r="I95" s="585" t="s">
        <v>839</v>
      </c>
      <c r="J95" s="33"/>
      <c r="K95" s="33"/>
      <c r="L95" s="33"/>
    </row>
    <row r="96" spans="1:12" ht="15.75" thickBot="1" x14ac:dyDescent="0.3">
      <c r="A96" s="33"/>
      <c r="B96" s="146"/>
      <c r="C96" s="584" t="s">
        <v>810</v>
      </c>
      <c r="D96" s="59"/>
      <c r="E96" s="42">
        <f>((D96*0.78)*34.2)/1000000</f>
        <v>0</v>
      </c>
      <c r="F96" s="42">
        <f>E96*69300</f>
        <v>0</v>
      </c>
      <c r="G96" s="60">
        <f>(33*E96)</f>
        <v>0</v>
      </c>
      <c r="H96" s="60">
        <f>(3.2*E96)</f>
        <v>0</v>
      </c>
      <c r="I96" s="15">
        <f>(F96+G96+H96)/1000000</f>
        <v>0</v>
      </c>
      <c r="J96" s="33"/>
      <c r="K96" s="33"/>
      <c r="L96" s="33"/>
    </row>
    <row r="97" spans="1:12" ht="15.75" thickBot="1" x14ac:dyDescent="0.3">
      <c r="A97" s="33"/>
      <c r="B97" s="146"/>
      <c r="C97" s="584" t="s">
        <v>811</v>
      </c>
      <c r="D97" s="59"/>
      <c r="E97" s="42">
        <f>((D97*0.832)*31.857)/1000000</f>
        <v>0</v>
      </c>
      <c r="F97" s="42">
        <f>E97*74100</f>
        <v>0</v>
      </c>
      <c r="G97" s="42">
        <f>(3.9*E97)</f>
        <v>0</v>
      </c>
      <c r="H97" s="42">
        <f>(3.9*E97)</f>
        <v>0</v>
      </c>
      <c r="I97" s="15">
        <f>(F97+G97+H97)/1000000</f>
        <v>0</v>
      </c>
      <c r="J97" s="33"/>
      <c r="K97" s="33"/>
      <c r="L97" s="33"/>
    </row>
    <row r="98" spans="1:12" ht="15.75" thickBot="1" x14ac:dyDescent="0.3">
      <c r="A98" s="33"/>
      <c r="B98" s="146"/>
      <c r="C98" s="584" t="s">
        <v>812</v>
      </c>
      <c r="D98" s="59"/>
      <c r="E98" s="42">
        <f>((D98*0.78)*34.2)/1000000</f>
        <v>0</v>
      </c>
      <c r="F98" s="42">
        <f>E98*71900</f>
        <v>0</v>
      </c>
      <c r="G98" s="61">
        <f>(3.8*E98)</f>
        <v>0</v>
      </c>
      <c r="H98" s="61"/>
      <c r="I98" s="15">
        <f>(F98+G98+H98)/1000000</f>
        <v>0</v>
      </c>
      <c r="J98" s="33"/>
      <c r="K98" s="33"/>
      <c r="L98" s="33"/>
    </row>
    <row r="99" spans="1:12" ht="15.75" thickBot="1" x14ac:dyDescent="0.3">
      <c r="A99" s="33"/>
      <c r="B99" s="27"/>
      <c r="C99" s="28"/>
      <c r="D99" s="28"/>
      <c r="E99" s="28"/>
      <c r="F99" s="28"/>
      <c r="G99" s="28"/>
      <c r="H99" s="28"/>
      <c r="I99" s="147">
        <f>SUM(I96:I98)</f>
        <v>0</v>
      </c>
      <c r="J99" s="33"/>
      <c r="K99" s="33"/>
      <c r="L99" s="33"/>
    </row>
    <row r="100" spans="1:12" ht="16.5" thickTop="1" thickBot="1" x14ac:dyDescent="0.3">
      <c r="A100" s="33"/>
      <c r="B100" s="33"/>
      <c r="C100" s="33"/>
      <c r="D100" s="33"/>
      <c r="E100" s="33"/>
      <c r="F100" s="33"/>
      <c r="G100" s="33"/>
      <c r="H100" s="33"/>
      <c r="I100" s="33"/>
      <c r="J100" s="33"/>
      <c r="K100" s="33"/>
      <c r="L100" s="33"/>
    </row>
    <row r="101" spans="1:12" ht="50.1" customHeight="1" x14ac:dyDescent="0.35">
      <c r="A101" s="62" t="s">
        <v>821</v>
      </c>
      <c r="B101" s="63"/>
      <c r="C101" s="63"/>
      <c r="D101" s="63"/>
      <c r="E101" s="859" t="s">
        <v>822</v>
      </c>
      <c r="F101" s="859"/>
      <c r="G101" s="859"/>
      <c r="H101" s="859"/>
      <c r="I101" s="859"/>
      <c r="J101" s="63"/>
      <c r="K101" s="64"/>
      <c r="L101" s="64"/>
    </row>
    <row r="102" spans="1:12" ht="15.75" thickBot="1" x14ac:dyDescent="0.3"/>
    <row r="103" spans="1:12" x14ac:dyDescent="0.25">
      <c r="A103" s="148" t="s">
        <v>11</v>
      </c>
      <c r="B103" s="69" t="s">
        <v>69</v>
      </c>
      <c r="C103" s="70"/>
      <c r="D103" s="149">
        <v>2015</v>
      </c>
      <c r="E103" s="149"/>
      <c r="F103" s="149">
        <v>2018</v>
      </c>
      <c r="G103" s="149"/>
      <c r="H103" s="149">
        <v>2030</v>
      </c>
      <c r="I103" s="150"/>
    </row>
    <row r="104" spans="1:12" x14ac:dyDescent="0.25">
      <c r="B104" s="72" t="s">
        <v>70</v>
      </c>
      <c r="C104" s="73">
        <v>0.84</v>
      </c>
      <c r="D104" s="151">
        <v>26317</v>
      </c>
      <c r="E104" s="42">
        <f>0.9*D104</f>
        <v>23685.3</v>
      </c>
      <c r="F104" s="151">
        <f>C104*D166</f>
        <v>0</v>
      </c>
      <c r="G104" s="42">
        <f>0.9*F104</f>
        <v>0</v>
      </c>
      <c r="H104" s="151">
        <f>C104*E166</f>
        <v>0</v>
      </c>
      <c r="I104" s="152">
        <f>0.9*H104</f>
        <v>0</v>
      </c>
    </row>
    <row r="105" spans="1:12" ht="15.75" thickBot="1" x14ac:dyDescent="0.3">
      <c r="B105" s="74" t="s">
        <v>71</v>
      </c>
      <c r="C105" s="75">
        <v>0.16</v>
      </c>
      <c r="D105" s="151">
        <v>5013</v>
      </c>
      <c r="E105" s="42">
        <f>0.87 *D105</f>
        <v>4361.3100000000004</v>
      </c>
      <c r="F105" s="151">
        <f>C105*D166</f>
        <v>0</v>
      </c>
      <c r="G105" s="42">
        <f>0.87 *F105</f>
        <v>0</v>
      </c>
      <c r="H105" s="151">
        <f>C105*E166</f>
        <v>0</v>
      </c>
      <c r="I105" s="152">
        <f>0.87 *H105</f>
        <v>0</v>
      </c>
    </row>
    <row r="106" spans="1:12" ht="15.75" thickBot="1" x14ac:dyDescent="0.3">
      <c r="B106" s="76"/>
      <c r="C106" s="77" t="s">
        <v>72</v>
      </c>
      <c r="D106" s="153">
        <f>SUM(D104:D105)</f>
        <v>31330</v>
      </c>
      <c r="E106" s="154"/>
      <c r="F106" s="153">
        <f>SUM(F104:F105)</f>
        <v>0</v>
      </c>
      <c r="G106" s="154"/>
      <c r="H106" s="153">
        <f>SUM(H104:H105)</f>
        <v>0</v>
      </c>
      <c r="I106" s="155"/>
    </row>
    <row r="108" spans="1:12" x14ac:dyDescent="0.25">
      <c r="B108" t="s">
        <v>73</v>
      </c>
    </row>
    <row r="109" spans="1:12" x14ac:dyDescent="0.25">
      <c r="B109" t="s">
        <v>74</v>
      </c>
    </row>
    <row r="112" spans="1:12" ht="21" x14ac:dyDescent="0.35">
      <c r="A112" s="852" t="s">
        <v>795</v>
      </c>
      <c r="B112" s="852"/>
      <c r="C112" s="852"/>
      <c r="D112" s="31"/>
      <c r="E112" s="31"/>
      <c r="F112" s="31"/>
      <c r="G112" s="31"/>
      <c r="H112" s="31"/>
      <c r="I112" s="31"/>
      <c r="J112" s="31"/>
      <c r="K112" s="31"/>
      <c r="L112" s="31"/>
    </row>
    <row r="113" spans="1:12" s="157" customFormat="1" ht="24" customHeight="1" x14ac:dyDescent="0.35">
      <c r="A113" s="605" t="s">
        <v>838</v>
      </c>
      <c r="B113" s="156"/>
      <c r="C113" s="156"/>
    </row>
    <row r="114" spans="1:12" x14ac:dyDescent="0.25">
      <c r="A114" s="33"/>
      <c r="B114" s="33"/>
      <c r="C114" s="33"/>
      <c r="D114" s="33"/>
      <c r="E114" s="33"/>
      <c r="F114" s="33"/>
      <c r="G114" s="33"/>
      <c r="H114" s="33"/>
      <c r="I114" s="33"/>
      <c r="J114" s="33"/>
      <c r="K114" s="33"/>
      <c r="L114" s="33"/>
    </row>
    <row r="115" spans="1:12" ht="15.75" thickBot="1" x14ac:dyDescent="0.3">
      <c r="A115" s="33"/>
      <c r="B115" s="33"/>
      <c r="C115" s="33"/>
      <c r="D115" s="33"/>
      <c r="E115" s="33"/>
      <c r="F115" s="33"/>
      <c r="G115" s="33"/>
      <c r="H115" s="33"/>
      <c r="I115" s="33"/>
      <c r="J115" s="33"/>
      <c r="K115" s="33"/>
      <c r="L115" s="33"/>
    </row>
    <row r="116" spans="1:12" ht="16.5" thickTop="1" thickBot="1" x14ac:dyDescent="0.3">
      <c r="A116" s="33"/>
      <c r="B116" s="587" t="s">
        <v>837</v>
      </c>
      <c r="C116" s="588"/>
      <c r="D116" s="588"/>
      <c r="E116" s="588">
        <v>1488.05</v>
      </c>
      <c r="F116" s="589" t="s">
        <v>62</v>
      </c>
      <c r="G116" s="33"/>
      <c r="H116" s="33"/>
      <c r="I116" s="33"/>
      <c r="J116" s="33"/>
      <c r="K116" s="33"/>
      <c r="L116" s="33"/>
    </row>
    <row r="117" spans="1:12" ht="15.75" thickBot="1" x14ac:dyDescent="0.3">
      <c r="A117" s="33"/>
      <c r="B117" s="604" t="s">
        <v>836</v>
      </c>
      <c r="C117" s="590"/>
      <c r="D117" s="590"/>
      <c r="E117" s="590">
        <v>7168100</v>
      </c>
      <c r="F117" s="590" t="s">
        <v>835</v>
      </c>
      <c r="G117" s="33"/>
      <c r="H117" s="33"/>
      <c r="I117" s="33"/>
      <c r="J117" s="33"/>
      <c r="K117" s="33"/>
      <c r="L117" s="33"/>
    </row>
    <row r="118" spans="1:12" ht="15.75" thickBot="1" x14ac:dyDescent="0.3">
      <c r="A118" s="33"/>
      <c r="B118" s="66" t="s">
        <v>834</v>
      </c>
      <c r="C118" s="588"/>
      <c r="D118" s="588"/>
      <c r="E118" s="588">
        <f>E116/E117</f>
        <v>2.0759336504792063E-4</v>
      </c>
      <c r="F118" s="589" t="s">
        <v>833</v>
      </c>
      <c r="G118" s="588"/>
      <c r="H118" s="33"/>
      <c r="I118" s="33"/>
      <c r="J118" s="33"/>
      <c r="K118" s="33"/>
      <c r="L118" s="33"/>
    </row>
    <row r="119" spans="1:12" x14ac:dyDescent="0.25">
      <c r="A119" s="33"/>
      <c r="B119" s="33"/>
      <c r="C119" s="33"/>
      <c r="D119" s="33"/>
      <c r="E119" s="33"/>
      <c r="F119" s="33"/>
      <c r="G119" s="33"/>
      <c r="H119" s="33"/>
      <c r="I119" s="33"/>
      <c r="J119" s="33"/>
      <c r="K119" s="33"/>
      <c r="L119" s="33"/>
    </row>
    <row r="120" spans="1:12" ht="15.75" thickBot="1" x14ac:dyDescent="0.3">
      <c r="A120" s="33"/>
      <c r="B120" s="33"/>
      <c r="C120" s="33"/>
      <c r="D120" s="33"/>
      <c r="E120" s="33"/>
      <c r="F120" s="33"/>
      <c r="G120" s="33"/>
      <c r="H120" s="33"/>
      <c r="I120" s="33"/>
      <c r="J120" s="33"/>
      <c r="K120" s="33"/>
      <c r="L120" s="33"/>
    </row>
    <row r="121" spans="1:12" ht="15.75" thickTop="1" x14ac:dyDescent="0.25">
      <c r="A121" s="33"/>
      <c r="B121" s="113"/>
      <c r="C121" s="11"/>
      <c r="D121" s="11"/>
      <c r="E121" s="86"/>
      <c r="F121" s="11"/>
      <c r="G121" s="11"/>
      <c r="H121" s="11"/>
      <c r="I121" s="12"/>
      <c r="J121" s="33"/>
      <c r="K121" s="33"/>
      <c r="L121" s="33"/>
    </row>
    <row r="122" spans="1:12" ht="15.75" thickBot="1" x14ac:dyDescent="0.3">
      <c r="A122" s="33"/>
      <c r="B122" s="16"/>
      <c r="E122" s="42" t="s">
        <v>832</v>
      </c>
      <c r="I122" s="15"/>
      <c r="J122" s="33"/>
      <c r="K122" s="33"/>
      <c r="L122" s="33"/>
    </row>
    <row r="123" spans="1:12" ht="15.75" thickBot="1" x14ac:dyDescent="0.3">
      <c r="A123" s="33"/>
      <c r="B123" s="16" t="s">
        <v>831</v>
      </c>
      <c r="D123" s="59"/>
      <c r="E123" s="68">
        <f>E118*D123</f>
        <v>0</v>
      </c>
      <c r="I123" s="15"/>
      <c r="J123" s="33"/>
      <c r="K123" s="33"/>
      <c r="L123" s="33"/>
    </row>
    <row r="124" spans="1:12" ht="15.75" thickBot="1" x14ac:dyDescent="0.3">
      <c r="A124" s="33"/>
      <c r="B124" s="27"/>
      <c r="C124" s="28"/>
      <c r="D124" s="28"/>
      <c r="E124" s="110"/>
      <c r="F124" s="28"/>
      <c r="G124" s="28"/>
      <c r="H124" s="28"/>
      <c r="I124" s="29"/>
      <c r="J124" s="33"/>
      <c r="K124" s="33"/>
      <c r="L124" s="33"/>
    </row>
    <row r="125" spans="1:12" ht="15.75" thickTop="1" x14ac:dyDescent="0.25">
      <c r="A125" s="33"/>
      <c r="B125" s="33"/>
      <c r="C125" s="33"/>
      <c r="D125" s="33"/>
      <c r="E125" s="33"/>
      <c r="F125" s="33"/>
      <c r="G125" s="33"/>
      <c r="H125" s="33"/>
      <c r="I125" s="33"/>
      <c r="J125" s="33"/>
      <c r="K125" s="33"/>
      <c r="L125" s="33"/>
    </row>
    <row r="126" spans="1:12" x14ac:dyDescent="0.25">
      <c r="A126" s="33"/>
      <c r="B126" s="33"/>
      <c r="C126" s="33"/>
      <c r="D126" s="33"/>
      <c r="E126" s="33"/>
      <c r="F126" s="33"/>
      <c r="G126" s="33"/>
      <c r="H126" s="33"/>
      <c r="I126" s="33"/>
      <c r="J126" s="33"/>
      <c r="K126" s="33"/>
      <c r="L126" s="33"/>
    </row>
    <row r="127" spans="1:12" x14ac:dyDescent="0.25">
      <c r="A127" s="33"/>
      <c r="B127" s="33"/>
      <c r="C127" s="33"/>
      <c r="D127" s="33"/>
      <c r="E127" s="33"/>
      <c r="F127" s="33"/>
      <c r="G127" s="33"/>
      <c r="H127" s="33"/>
      <c r="I127" s="33"/>
      <c r="J127" s="33"/>
      <c r="K127" s="33"/>
      <c r="L127" s="33"/>
    </row>
    <row r="128" spans="1:12" x14ac:dyDescent="0.25">
      <c r="A128" s="33"/>
      <c r="B128" s="33"/>
      <c r="C128" s="33"/>
      <c r="D128" s="33"/>
      <c r="E128" s="33"/>
      <c r="F128" s="158"/>
      <c r="G128" s="33"/>
      <c r="H128" s="33"/>
      <c r="I128" s="158"/>
      <c r="J128" s="33"/>
      <c r="K128" s="33"/>
      <c r="L128" s="33"/>
    </row>
    <row r="129" spans="1:12" x14ac:dyDescent="0.25">
      <c r="A129" s="603"/>
      <c r="B129" s="602"/>
      <c r="C129" s="602"/>
      <c r="D129" s="602"/>
      <c r="E129" s="602"/>
      <c r="G129" s="602"/>
      <c r="H129" s="602"/>
      <c r="J129" s="602"/>
      <c r="K129" s="602"/>
      <c r="L129" s="602"/>
    </row>
  </sheetData>
  <sheetProtection algorithmName="SHA-512" hashValue="uoZ+9M5rFOpusAonDaVTlgOmwtWTZLzIPbEV1/fr4fW/5EzPsov8JhRdAlRXQwLzu56OIQ4Yu4ifd9BCJB8J3g==" saltValue="+aPreC57/C53dbYZlo8S3A==" spinCount="100000" sheet="1" objects="1" scenarios="1"/>
  <mergeCells count="7">
    <mergeCell ref="A112:C112"/>
    <mergeCell ref="A5:F5"/>
    <mergeCell ref="K12:K31"/>
    <mergeCell ref="A33:C33"/>
    <mergeCell ref="C66:E66"/>
    <mergeCell ref="A77:C77"/>
    <mergeCell ref="E101:I101"/>
  </mergeCells>
  <hyperlinks>
    <hyperlink ref="B4" r:id="rId1" xr:uid="{FF27C3DA-5582-4CD4-94D6-522C2DD30429}"/>
    <hyperlink ref="A1" location="HOME!A1" display="HOME" xr:uid="{BA603128-39CF-4503-8344-774B9278B5A3}"/>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D0A52-CDD1-446C-8AF0-D4274A843EE2}">
  <sheetPr codeName="Sheet4">
    <tabColor theme="9" tint="0.39997558519241921"/>
  </sheetPr>
  <dimension ref="A1:L145"/>
  <sheetViews>
    <sheetView showGridLines="0" topLeftCell="A95" zoomScale="90" zoomScaleNormal="90" workbookViewId="0">
      <selection activeCell="D123" activeCellId="17" sqref="B42 B45 B46 B50 B51 B56 B60 B61 V98 B82 B83 B84 D82:D84 B89:B91 D89:D91 D96:D98 B96:B98 D123"/>
    </sheetView>
  </sheetViews>
  <sheetFormatPr defaultRowHeight="15" x14ac:dyDescent="0.25"/>
  <cols>
    <col min="1" max="1" width="41.85546875" customWidth="1"/>
    <col min="2" max="2" width="15.7109375" customWidth="1"/>
    <col min="3" max="3" width="17.42578125" customWidth="1"/>
    <col min="4" max="4" width="14.140625" customWidth="1"/>
    <col min="5" max="5" width="22.140625" customWidth="1"/>
    <col min="6" max="6" width="15.42578125" customWidth="1"/>
    <col min="7" max="8" width="16.7109375" customWidth="1"/>
    <col min="9" max="9" width="17.28515625" customWidth="1"/>
  </cols>
  <sheetData>
    <row r="1" spans="1:12" ht="18.75" x14ac:dyDescent="0.3">
      <c r="A1" s="409" t="s">
        <v>628</v>
      </c>
    </row>
    <row r="2" spans="1:12" ht="50.1" customHeight="1" x14ac:dyDescent="0.3">
      <c r="A2" s="1" t="s">
        <v>797</v>
      </c>
      <c r="B2" s="2"/>
      <c r="C2" s="2"/>
      <c r="D2" s="2"/>
      <c r="E2" s="2"/>
      <c r="F2" s="2"/>
      <c r="G2" s="2"/>
      <c r="H2" s="2"/>
      <c r="I2" s="2"/>
      <c r="J2" s="2"/>
      <c r="K2" s="2"/>
      <c r="L2" s="2"/>
    </row>
    <row r="4" spans="1:12" x14ac:dyDescent="0.25">
      <c r="A4" t="s">
        <v>1</v>
      </c>
      <c r="B4" s="3" t="s">
        <v>2</v>
      </c>
    </row>
    <row r="5" spans="1:12" x14ac:dyDescent="0.25">
      <c r="A5" s="851" t="s">
        <v>3</v>
      </c>
      <c r="B5" s="851"/>
      <c r="C5" s="851"/>
      <c r="D5" s="851"/>
      <c r="E5" s="851"/>
      <c r="F5" s="851"/>
    </row>
    <row r="6" spans="1:12" ht="15.75" x14ac:dyDescent="0.25">
      <c r="A6" s="4" t="s">
        <v>4</v>
      </c>
    </row>
    <row r="7" spans="1:12" ht="30" x14ac:dyDescent="0.25">
      <c r="A7" s="5" t="s">
        <v>5</v>
      </c>
      <c r="B7" s="5"/>
      <c r="C7" s="6" t="s">
        <v>6</v>
      </c>
      <c r="D7" s="5" t="s">
        <v>7</v>
      </c>
      <c r="E7" s="5" t="s">
        <v>8</v>
      </c>
      <c r="F7" s="5"/>
    </row>
    <row r="8" spans="1:12" x14ac:dyDescent="0.25">
      <c r="A8" t="s">
        <v>9</v>
      </c>
    </row>
    <row r="9" spans="1:12" x14ac:dyDescent="0.25">
      <c r="A9" t="s">
        <v>10</v>
      </c>
      <c r="C9">
        <v>56100</v>
      </c>
      <c r="D9">
        <v>54300</v>
      </c>
      <c r="E9">
        <v>58300</v>
      </c>
    </row>
    <row r="11" spans="1:12" ht="15.75" thickBot="1" x14ac:dyDescent="0.3">
      <c r="A11" s="83" t="s">
        <v>76</v>
      </c>
      <c r="B11" t="s">
        <v>77</v>
      </c>
    </row>
    <row r="12" spans="1:12" x14ac:dyDescent="0.25">
      <c r="A12" s="171"/>
      <c r="B12" s="569" t="s">
        <v>78</v>
      </c>
      <c r="C12" s="569"/>
      <c r="D12" s="569"/>
      <c r="E12" s="569"/>
      <c r="F12" s="569"/>
      <c r="G12" s="569"/>
      <c r="H12" s="569"/>
      <c r="I12" s="569"/>
      <c r="J12" s="247"/>
      <c r="K12" s="855" t="s">
        <v>798</v>
      </c>
    </row>
    <row r="13" spans="1:12" ht="27" thickBot="1" x14ac:dyDescent="0.3">
      <c r="A13" s="83"/>
      <c r="B13" s="570" t="s">
        <v>13</v>
      </c>
      <c r="C13" s="570" t="s">
        <v>14</v>
      </c>
      <c r="D13" s="570" t="s">
        <v>15</v>
      </c>
      <c r="E13" s="570" t="s">
        <v>79</v>
      </c>
      <c r="F13" s="570" t="s">
        <v>17</v>
      </c>
      <c r="G13" s="14" t="s">
        <v>18</v>
      </c>
      <c r="H13" s="570" t="s">
        <v>19</v>
      </c>
      <c r="I13" s="570" t="s">
        <v>20</v>
      </c>
      <c r="J13" s="206"/>
      <c r="K13" s="856"/>
    </row>
    <row r="14" spans="1:12" ht="15.75" thickTop="1" x14ac:dyDescent="0.25">
      <c r="A14" s="571" t="s">
        <v>21</v>
      </c>
      <c r="B14" s="85"/>
      <c r="C14" s="86"/>
      <c r="D14" s="86"/>
      <c r="E14" s="86"/>
      <c r="F14" s="86"/>
      <c r="G14" s="87"/>
      <c r="H14" s="86"/>
      <c r="I14" s="88"/>
      <c r="J14" s="206"/>
      <c r="K14" s="856"/>
    </row>
    <row r="15" spans="1:12" x14ac:dyDescent="0.25">
      <c r="A15" s="89" t="s">
        <v>80</v>
      </c>
      <c r="B15" s="163">
        <v>10783290</v>
      </c>
      <c r="C15" s="162">
        <v>3.5999999999999998E-6</v>
      </c>
      <c r="D15" s="162">
        <f>B15*C15</f>
        <v>38.819843999999996</v>
      </c>
      <c r="E15" s="44">
        <v>56100</v>
      </c>
      <c r="F15" s="91">
        <f>D15*E15</f>
        <v>2177793.2483999999</v>
      </c>
      <c r="G15" s="572">
        <f>(F15/25)+F15</f>
        <v>2264904.9783359999</v>
      </c>
      <c r="H15" s="573">
        <f>((F15/298)+G15)</f>
        <v>2272213.0093708993</v>
      </c>
      <c r="I15" s="94">
        <f>H15/1000000</f>
        <v>2.2722130093708994</v>
      </c>
      <c r="J15" s="206"/>
      <c r="K15" s="856"/>
    </row>
    <row r="16" spans="1:12" x14ac:dyDescent="0.25">
      <c r="A16" s="89" t="s">
        <v>22</v>
      </c>
      <c r="B16" s="163">
        <v>75563</v>
      </c>
      <c r="C16" s="162">
        <v>3.5999999999999998E-6</v>
      </c>
      <c r="D16" s="162">
        <f>B16*C16</f>
        <v>0.27202680000000001</v>
      </c>
      <c r="E16" s="44">
        <v>56100</v>
      </c>
      <c r="F16" s="162">
        <f>D16*E16</f>
        <v>15260.70348</v>
      </c>
      <c r="G16" s="572">
        <f>(F16/25)+F16</f>
        <v>15871.131619199999</v>
      </c>
      <c r="H16" s="573">
        <f>((F16/298)+G16)</f>
        <v>15922.342033562416</v>
      </c>
      <c r="I16" s="94">
        <f>H16/1000000</f>
        <v>1.5922342033562416E-2</v>
      </c>
      <c r="J16" s="206"/>
      <c r="K16" s="856"/>
    </row>
    <row r="17" spans="1:11" x14ac:dyDescent="0.25">
      <c r="A17" s="89" t="s">
        <v>23</v>
      </c>
      <c r="B17" s="164">
        <v>1383927</v>
      </c>
      <c r="C17" s="162">
        <v>3.5999999999999998E-6</v>
      </c>
      <c r="D17" s="162">
        <f>B17*C17</f>
        <v>4.9821371999999995</v>
      </c>
      <c r="E17" s="44">
        <v>56100</v>
      </c>
      <c r="F17" s="162">
        <f>D17*E17</f>
        <v>279497.89691999997</v>
      </c>
      <c r="G17" s="572">
        <f>(F17/25)+F17</f>
        <v>290677.81279679999</v>
      </c>
      <c r="H17" s="573">
        <f>((F17/298)+G17)</f>
        <v>291615.72520257178</v>
      </c>
      <c r="I17" s="94">
        <f>H17/1000000</f>
        <v>0.29161572520257178</v>
      </c>
      <c r="J17" s="206"/>
      <c r="K17" s="856"/>
    </row>
    <row r="18" spans="1:11" ht="15.75" thickBot="1" x14ac:dyDescent="0.3">
      <c r="A18" s="574"/>
      <c r="B18" s="106"/>
      <c r="C18" s="96"/>
      <c r="D18" s="96"/>
      <c r="E18" s="97"/>
      <c r="F18" s="96"/>
      <c r="G18" s="98"/>
      <c r="H18" s="99" t="s">
        <v>72</v>
      </c>
      <c r="I18" s="100">
        <f>SUM(I15:I17)</f>
        <v>2.579751076607034</v>
      </c>
      <c r="J18" s="206"/>
      <c r="K18" s="856"/>
    </row>
    <row r="19" spans="1:11" ht="16.5" thickTop="1" thickBot="1" x14ac:dyDescent="0.3">
      <c r="A19" s="89"/>
      <c r="B19" s="575"/>
      <c r="C19" s="162"/>
      <c r="D19" s="162"/>
      <c r="E19" s="44"/>
      <c r="F19" s="162"/>
      <c r="G19" s="572"/>
      <c r="H19" s="573"/>
      <c r="I19" s="573"/>
      <c r="J19" s="206"/>
      <c r="K19" s="856"/>
    </row>
    <row r="20" spans="1:11" ht="15.75" thickTop="1" x14ac:dyDescent="0.25">
      <c r="A20" s="571" t="s">
        <v>81</v>
      </c>
      <c r="B20" s="101"/>
      <c r="C20" s="102"/>
      <c r="D20" s="102"/>
      <c r="E20" s="86"/>
      <c r="F20" s="102"/>
      <c r="G20" s="103"/>
      <c r="H20" s="104"/>
      <c r="I20" s="105"/>
      <c r="J20" s="206"/>
      <c r="K20" s="856"/>
    </row>
    <row r="21" spans="1:11" x14ac:dyDescent="0.25">
      <c r="A21" s="89" t="s">
        <v>82</v>
      </c>
      <c r="B21" s="163">
        <v>698203</v>
      </c>
      <c r="C21" s="162">
        <v>3.5999999999999998E-6</v>
      </c>
      <c r="D21" s="162">
        <f>B21*C21</f>
        <v>2.5135307999999998</v>
      </c>
      <c r="E21" s="44">
        <v>56100</v>
      </c>
      <c r="F21" s="162">
        <f>D21*E21</f>
        <v>141009.07788</v>
      </c>
      <c r="G21" s="572">
        <f>(F21/25)+F21</f>
        <v>146649.44099519998</v>
      </c>
      <c r="H21" s="573">
        <f>((F21/298)+G21)</f>
        <v>147122.62582030066</v>
      </c>
      <c r="I21" s="94">
        <f>H21/1000000</f>
        <v>0.14712262582030067</v>
      </c>
      <c r="J21" s="206"/>
      <c r="K21" s="856"/>
    </row>
    <row r="22" spans="1:11" x14ac:dyDescent="0.25">
      <c r="A22" s="89" t="s">
        <v>83</v>
      </c>
      <c r="B22" s="164">
        <v>207464</v>
      </c>
      <c r="C22" s="162">
        <v>3.5999999999999998E-6</v>
      </c>
      <c r="D22" s="162">
        <f>B22*C22</f>
        <v>0.74687039999999993</v>
      </c>
      <c r="E22" s="44">
        <v>56100</v>
      </c>
      <c r="F22" s="162">
        <f>D22*E22</f>
        <v>41899.42944</v>
      </c>
      <c r="G22" s="572">
        <f>(F22/25)+F22</f>
        <v>43575.406617599998</v>
      </c>
      <c r="H22" s="573">
        <f>((F22/298)+G22)</f>
        <v>43716.008729814763</v>
      </c>
      <c r="I22" s="94">
        <f>H22/1000000</f>
        <v>4.3716008729814765E-2</v>
      </c>
      <c r="J22" s="206"/>
      <c r="K22" s="856"/>
    </row>
    <row r="23" spans="1:11" ht="15.75" thickBot="1" x14ac:dyDescent="0.3">
      <c r="A23" s="574"/>
      <c r="B23" s="106"/>
      <c r="C23" s="96"/>
      <c r="D23" s="96"/>
      <c r="E23" s="97"/>
      <c r="F23" s="96"/>
      <c r="G23" s="98"/>
      <c r="H23" s="99" t="s">
        <v>72</v>
      </c>
      <c r="I23" s="100">
        <f>SUM(I21:I22)</f>
        <v>0.19083863455011543</v>
      </c>
      <c r="J23" s="206"/>
      <c r="K23" s="856"/>
    </row>
    <row r="24" spans="1:11" ht="16.5" thickTop="1" thickBot="1" x14ac:dyDescent="0.3">
      <c r="A24" s="89"/>
      <c r="B24" s="575"/>
      <c r="C24" s="162"/>
      <c r="D24" s="162"/>
      <c r="E24" s="44"/>
      <c r="F24" s="162"/>
      <c r="G24" s="572"/>
      <c r="H24" s="573"/>
      <c r="I24" s="573"/>
      <c r="J24" s="206"/>
      <c r="K24" s="856"/>
    </row>
    <row r="25" spans="1:11" ht="15.75" thickTop="1" x14ac:dyDescent="0.25">
      <c r="A25" s="571" t="s">
        <v>84</v>
      </c>
      <c r="B25" s="101"/>
      <c r="C25" s="102"/>
      <c r="D25" s="102"/>
      <c r="E25" s="86"/>
      <c r="F25" s="102"/>
      <c r="G25" s="103"/>
      <c r="H25" s="104"/>
      <c r="I25" s="105"/>
      <c r="J25" s="206"/>
      <c r="K25" s="856"/>
    </row>
    <row r="26" spans="1:11" x14ac:dyDescent="0.25">
      <c r="A26" s="89" t="s">
        <v>85</v>
      </c>
      <c r="B26" s="165">
        <v>36793</v>
      </c>
      <c r="C26" s="162">
        <v>3.5999999999999998E-6</v>
      </c>
      <c r="D26" s="576">
        <f>B26*C26</f>
        <v>0.13245479999999998</v>
      </c>
      <c r="E26" s="44">
        <v>56100</v>
      </c>
      <c r="F26" s="577">
        <f>D26*E26</f>
        <v>7430.7142799999992</v>
      </c>
      <c r="G26" s="572">
        <f>(F26/25)+F26</f>
        <v>7727.9428511999995</v>
      </c>
      <c r="H26" s="573">
        <f>((F26/298)+G26)</f>
        <v>7752.8781340187916</v>
      </c>
      <c r="I26" s="94">
        <f>H26/1000000</f>
        <v>7.7528781340187912E-3</v>
      </c>
      <c r="J26" s="206"/>
      <c r="K26" s="856"/>
    </row>
    <row r="27" spans="1:11" ht="15.75" thickBot="1" x14ac:dyDescent="0.3">
      <c r="A27" s="574"/>
      <c r="B27" s="108"/>
      <c r="C27" s="96"/>
      <c r="D27" s="109"/>
      <c r="E27" s="97"/>
      <c r="F27" s="110"/>
      <c r="G27" s="98"/>
      <c r="H27" s="99" t="s">
        <v>72</v>
      </c>
      <c r="I27" s="100">
        <f>SUM(I26)</f>
        <v>7.7528781340187912E-3</v>
      </c>
      <c r="J27" s="206"/>
      <c r="K27" s="856"/>
    </row>
    <row r="28" spans="1:11" ht="16.5" thickTop="1" thickBot="1" x14ac:dyDescent="0.3">
      <c r="A28" s="89"/>
      <c r="B28" s="578"/>
      <c r="C28" s="162"/>
      <c r="D28" s="576"/>
      <c r="E28" s="44"/>
      <c r="F28" s="577"/>
      <c r="G28" s="572"/>
      <c r="H28" s="573"/>
      <c r="I28" s="573"/>
      <c r="J28" s="206"/>
      <c r="K28" s="856"/>
    </row>
    <row r="29" spans="1:11" ht="15.75" thickTop="1" x14ac:dyDescent="0.25">
      <c r="A29" s="571" t="s">
        <v>86</v>
      </c>
      <c r="B29" s="101"/>
      <c r="C29" s="102"/>
      <c r="D29" s="102"/>
      <c r="E29" s="86"/>
      <c r="F29" s="102"/>
      <c r="G29" s="103"/>
      <c r="H29" s="104"/>
      <c r="I29" s="105"/>
      <c r="J29" s="206"/>
      <c r="K29" s="856"/>
    </row>
    <row r="30" spans="1:11" x14ac:dyDescent="0.25">
      <c r="A30" s="89" t="s">
        <v>87</v>
      </c>
      <c r="B30" s="165">
        <v>2637280</v>
      </c>
      <c r="C30" s="162">
        <v>3.5999999999999998E-6</v>
      </c>
      <c r="D30" s="576">
        <f>B30*C30</f>
        <v>9.4942080000000004</v>
      </c>
      <c r="E30" s="44">
        <v>56100</v>
      </c>
      <c r="F30" s="577">
        <f>D30*E30</f>
        <v>532625.06880000001</v>
      </c>
      <c r="G30" s="572">
        <f>(F30/25)+F30</f>
        <v>553930.07155200001</v>
      </c>
      <c r="H30" s="573">
        <f>((F30/298)+G30)</f>
        <v>555717.40399763756</v>
      </c>
      <c r="I30" s="94">
        <f>H30/1000000</f>
        <v>0.55571740399763758</v>
      </c>
      <c r="J30" s="206"/>
      <c r="K30" s="856"/>
    </row>
    <row r="31" spans="1:11" ht="15.75" thickBot="1" x14ac:dyDescent="0.3">
      <c r="A31" s="579"/>
      <c r="B31" s="580"/>
      <c r="C31" s="581"/>
      <c r="D31" s="154"/>
      <c r="E31" s="154"/>
      <c r="F31" s="154"/>
      <c r="G31" s="154"/>
      <c r="H31" s="582" t="s">
        <v>72</v>
      </c>
      <c r="I31" s="583">
        <f>SUM(I30)</f>
        <v>0.55571740399763758</v>
      </c>
      <c r="J31" s="244"/>
      <c r="K31" s="857"/>
    </row>
    <row r="32" spans="1:11" x14ac:dyDescent="0.25">
      <c r="A32" s="111"/>
      <c r="B32" s="112"/>
      <c r="C32" s="111"/>
    </row>
    <row r="33" spans="1:12" ht="21" x14ac:dyDescent="0.35">
      <c r="A33" s="852" t="s">
        <v>795</v>
      </c>
      <c r="B33" s="852"/>
      <c r="C33" s="852"/>
      <c r="D33" s="31"/>
      <c r="E33" s="31"/>
      <c r="F33" s="31"/>
      <c r="G33" s="31"/>
      <c r="H33" s="31"/>
      <c r="I33" s="31"/>
      <c r="J33" s="31"/>
      <c r="K33" s="31"/>
      <c r="L33" s="31"/>
    </row>
    <row r="34" spans="1:12" x14ac:dyDescent="0.25">
      <c r="A34" s="32" t="s">
        <v>799</v>
      </c>
      <c r="B34" s="33"/>
      <c r="C34" s="33"/>
      <c r="D34" s="33"/>
      <c r="E34" s="33"/>
      <c r="F34" s="33"/>
      <c r="G34" s="33"/>
      <c r="H34" s="33"/>
      <c r="I34" s="33"/>
      <c r="J34" s="33"/>
      <c r="K34" s="33"/>
      <c r="L34" s="33"/>
    </row>
    <row r="35" spans="1:12" x14ac:dyDescent="0.25">
      <c r="A35" s="33" t="s">
        <v>800</v>
      </c>
      <c r="B35" s="33"/>
      <c r="C35" s="33"/>
      <c r="D35" s="33"/>
      <c r="E35" s="33"/>
      <c r="F35" s="33"/>
      <c r="G35" s="33"/>
      <c r="H35" s="33"/>
      <c r="I35" s="33"/>
      <c r="J35" s="33"/>
      <c r="K35" s="33"/>
      <c r="L35" s="33"/>
    </row>
    <row r="36" spans="1:12" x14ac:dyDescent="0.25">
      <c r="A36" s="33" t="s">
        <v>801</v>
      </c>
      <c r="B36" s="33"/>
      <c r="C36" s="33"/>
      <c r="D36" s="33"/>
      <c r="E36" s="33"/>
      <c r="F36" s="33"/>
      <c r="G36" s="33"/>
      <c r="H36" s="33"/>
      <c r="I36" s="33"/>
      <c r="J36" s="33"/>
      <c r="K36" s="33"/>
      <c r="L36" s="33"/>
    </row>
    <row r="37" spans="1:12" x14ac:dyDescent="0.25">
      <c r="A37" s="33" t="s">
        <v>802</v>
      </c>
      <c r="B37" s="33"/>
      <c r="C37" s="33"/>
      <c r="D37" s="33"/>
      <c r="E37" s="33"/>
      <c r="F37" s="33"/>
      <c r="G37" s="33"/>
      <c r="H37" s="33"/>
      <c r="I37" s="33"/>
      <c r="J37" s="33"/>
      <c r="K37" s="33"/>
      <c r="L37" s="33"/>
    </row>
    <row r="38" spans="1:12" x14ac:dyDescent="0.25">
      <c r="A38" s="33"/>
      <c r="B38" s="33"/>
      <c r="C38" s="33"/>
      <c r="D38" s="33"/>
      <c r="E38" s="33"/>
      <c r="F38" s="33"/>
      <c r="G38" s="33"/>
      <c r="H38" s="33"/>
      <c r="I38" s="33"/>
      <c r="J38" s="33"/>
      <c r="K38" s="33"/>
      <c r="L38" s="33"/>
    </row>
    <row r="39" spans="1:12" ht="15.75" thickBot="1" x14ac:dyDescent="0.3">
      <c r="A39" s="33"/>
      <c r="B39" s="33"/>
      <c r="C39" s="33"/>
      <c r="D39" s="33"/>
      <c r="E39" s="33"/>
      <c r="F39" s="33"/>
      <c r="G39" s="33"/>
      <c r="H39" s="33"/>
      <c r="I39" s="33"/>
      <c r="J39" s="33"/>
      <c r="K39" s="33"/>
      <c r="L39" s="33"/>
    </row>
    <row r="40" spans="1:12" ht="27.75" thickTop="1" thickBot="1" x14ac:dyDescent="0.3">
      <c r="A40" s="113" t="s">
        <v>21</v>
      </c>
      <c r="B40" s="114" t="s">
        <v>13</v>
      </c>
      <c r="C40" s="114" t="s">
        <v>14</v>
      </c>
      <c r="D40" s="114" t="s">
        <v>15</v>
      </c>
      <c r="E40" s="114" t="s">
        <v>79</v>
      </c>
      <c r="F40" s="114" t="s">
        <v>17</v>
      </c>
      <c r="G40" s="115" t="s">
        <v>18</v>
      </c>
      <c r="H40" s="114" t="s">
        <v>19</v>
      </c>
      <c r="I40" s="114" t="s">
        <v>20</v>
      </c>
      <c r="J40" s="33"/>
      <c r="K40" s="33"/>
      <c r="L40" s="33"/>
    </row>
    <row r="41" spans="1:12" ht="16.5" thickTop="1" thickBot="1" x14ac:dyDescent="0.3">
      <c r="A41" s="116" t="s">
        <v>88</v>
      </c>
      <c r="B41" s="36"/>
      <c r="C41" s="86"/>
      <c r="D41" s="86"/>
      <c r="E41" s="86"/>
      <c r="F41" s="86"/>
      <c r="G41" s="87"/>
      <c r="H41" s="86"/>
      <c r="I41" s="12"/>
      <c r="J41" s="33"/>
      <c r="K41" s="33"/>
      <c r="L41" s="33"/>
    </row>
    <row r="42" spans="1:12" x14ac:dyDescent="0.25">
      <c r="A42" s="18" t="s">
        <v>80</v>
      </c>
      <c r="B42" s="117"/>
      <c r="C42" s="90">
        <v>3.5999999999999998E-6</v>
      </c>
      <c r="D42" s="90">
        <f>B42*C42</f>
        <v>0</v>
      </c>
      <c r="E42" s="44">
        <v>56100</v>
      </c>
      <c r="F42" s="91">
        <f>D42*E42</f>
        <v>0</v>
      </c>
      <c r="G42" s="41">
        <f>(F42/25)+F42</f>
        <v>0</v>
      </c>
      <c r="H42" s="46">
        <f>((F42/298)+G42)</f>
        <v>0</v>
      </c>
      <c r="I42" s="118">
        <f>H42/1000000</f>
        <v>0</v>
      </c>
      <c r="J42" s="33"/>
      <c r="K42" s="33"/>
      <c r="L42" s="33"/>
    </row>
    <row r="43" spans="1:12" ht="15.75" thickBot="1" x14ac:dyDescent="0.3">
      <c r="A43" s="95"/>
      <c r="B43" s="119"/>
      <c r="C43" s="96"/>
      <c r="D43" s="96"/>
      <c r="E43" s="97"/>
      <c r="F43" s="120"/>
      <c r="G43" s="121"/>
      <c r="H43" s="122"/>
      <c r="I43" s="123">
        <f>SUM(I42)</f>
        <v>0</v>
      </c>
      <c r="J43" s="33"/>
      <c r="K43" s="33"/>
      <c r="L43" s="33"/>
    </row>
    <row r="44" spans="1:12" ht="16.5" thickTop="1" thickBot="1" x14ac:dyDescent="0.3">
      <c r="A44" s="111"/>
      <c r="B44" s="124"/>
      <c r="C44" s="111"/>
      <c r="D44" s="111"/>
      <c r="E44" s="20"/>
      <c r="F44" s="125"/>
      <c r="G44" s="17"/>
      <c r="H44" s="22"/>
      <c r="I44" s="22"/>
      <c r="J44" s="33"/>
      <c r="K44" s="33"/>
      <c r="L44" s="33"/>
    </row>
    <row r="45" spans="1:12" ht="16.5" thickTop="1" thickBot="1" x14ac:dyDescent="0.3">
      <c r="A45" s="126" t="s">
        <v>22</v>
      </c>
      <c r="B45" s="127"/>
      <c r="C45" s="102">
        <v>3.5999999999999998E-6</v>
      </c>
      <c r="D45" s="102">
        <f>B45*C45</f>
        <v>0</v>
      </c>
      <c r="E45" s="128">
        <v>56100</v>
      </c>
      <c r="F45" s="102">
        <f>D45*E45</f>
        <v>0</v>
      </c>
      <c r="G45" s="87">
        <f>(F45/25)+F45</f>
        <v>0</v>
      </c>
      <c r="H45" s="129">
        <f>((F45/298)+G45)</f>
        <v>0</v>
      </c>
      <c r="I45" s="130">
        <f>H45/1000000</f>
        <v>0</v>
      </c>
      <c r="J45" s="33"/>
      <c r="K45" s="33"/>
      <c r="L45" s="33"/>
    </row>
    <row r="46" spans="1:12" ht="15.75" thickBot="1" x14ac:dyDescent="0.3">
      <c r="A46" s="18" t="s">
        <v>23</v>
      </c>
      <c r="B46" s="43"/>
      <c r="C46" s="90">
        <v>3.5999999999999998E-6</v>
      </c>
      <c r="D46" s="90">
        <f>B46*C46</f>
        <v>0</v>
      </c>
      <c r="E46" s="44">
        <v>56100</v>
      </c>
      <c r="F46" s="90">
        <f>D46*E46</f>
        <v>0</v>
      </c>
      <c r="G46" s="41">
        <f>(F46/25)+F46</f>
        <v>0</v>
      </c>
      <c r="H46" s="46">
        <f>((F46/298)+G46)</f>
        <v>0</v>
      </c>
      <c r="I46" s="118">
        <f>H46/1000000</f>
        <v>0</v>
      </c>
      <c r="J46" s="33"/>
      <c r="K46" s="33"/>
      <c r="L46" s="33"/>
    </row>
    <row r="47" spans="1:12" ht="15.75" thickBot="1" x14ac:dyDescent="0.3">
      <c r="A47" s="95"/>
      <c r="B47" s="131"/>
      <c r="C47" s="96"/>
      <c r="D47" s="96"/>
      <c r="E47" s="97"/>
      <c r="F47" s="96"/>
      <c r="G47" s="121"/>
      <c r="H47" s="99" t="s">
        <v>72</v>
      </c>
      <c r="I47" s="123">
        <f>SUM(I42:I46)</f>
        <v>0</v>
      </c>
      <c r="J47" s="33"/>
      <c r="K47" s="33"/>
      <c r="L47" s="33"/>
    </row>
    <row r="48" spans="1:12" ht="16.5" thickTop="1" thickBot="1" x14ac:dyDescent="0.3">
      <c r="A48" s="116" t="s">
        <v>89</v>
      </c>
      <c r="B48" s="19"/>
      <c r="C48" s="111"/>
      <c r="D48" s="111"/>
      <c r="E48" s="132"/>
      <c r="F48" s="111"/>
      <c r="G48" s="17"/>
      <c r="H48" s="22"/>
      <c r="I48" s="22"/>
      <c r="J48" s="33"/>
      <c r="K48" s="33"/>
      <c r="L48" s="33"/>
    </row>
    <row r="49" spans="1:12" ht="16.5" thickTop="1" thickBot="1" x14ac:dyDescent="0.3">
      <c r="A49" s="113" t="s">
        <v>81</v>
      </c>
      <c r="B49" s="133"/>
      <c r="C49" s="102"/>
      <c r="D49" s="102"/>
      <c r="E49" s="86"/>
      <c r="F49" s="102"/>
      <c r="G49" s="87"/>
      <c r="H49" s="86"/>
      <c r="I49" s="12"/>
      <c r="J49" s="33"/>
      <c r="K49" s="33"/>
      <c r="L49" s="33"/>
    </row>
    <row r="50" spans="1:12" ht="15.75" thickBot="1" x14ac:dyDescent="0.3">
      <c r="A50" s="18" t="s">
        <v>82</v>
      </c>
      <c r="B50" s="134"/>
      <c r="C50" s="90">
        <v>3.5999999999999998E-6</v>
      </c>
      <c r="D50" s="90">
        <f>B50*C50</f>
        <v>0</v>
      </c>
      <c r="E50" s="44">
        <v>56100</v>
      </c>
      <c r="F50" s="90">
        <f>D50*E50</f>
        <v>0</v>
      </c>
      <c r="G50" s="41">
        <f>(F50/25)+F50</f>
        <v>0</v>
      </c>
      <c r="H50" s="46">
        <f>((F50/298)+G50)</f>
        <v>0</v>
      </c>
      <c r="I50" s="118">
        <f>H50/1000000</f>
        <v>0</v>
      </c>
      <c r="J50" s="33"/>
      <c r="K50" s="33"/>
      <c r="L50" s="33"/>
    </row>
    <row r="51" spans="1:12" ht="15.75" thickBot="1" x14ac:dyDescent="0.3">
      <c r="A51" s="18" t="s">
        <v>83</v>
      </c>
      <c r="B51" s="43"/>
      <c r="C51" s="90">
        <v>3.5999999999999998E-6</v>
      </c>
      <c r="D51" s="90">
        <f>B51*C51</f>
        <v>0</v>
      </c>
      <c r="E51" s="44">
        <v>56100</v>
      </c>
      <c r="F51" s="90">
        <f>D51*E51</f>
        <v>0</v>
      </c>
      <c r="G51" s="41">
        <f>(F51/25)+F51</f>
        <v>0</v>
      </c>
      <c r="H51" s="46">
        <f>((F51/298)+G51)</f>
        <v>0</v>
      </c>
      <c r="I51" s="118">
        <f>H51/1000000</f>
        <v>0</v>
      </c>
      <c r="J51" s="33"/>
      <c r="K51" s="33"/>
      <c r="L51" s="33"/>
    </row>
    <row r="52" spans="1:12" ht="15.75" thickBot="1" x14ac:dyDescent="0.3">
      <c r="A52" s="95"/>
      <c r="B52" s="131"/>
      <c r="C52" s="96"/>
      <c r="D52" s="96"/>
      <c r="E52" s="97"/>
      <c r="F52" s="96"/>
      <c r="G52" s="121"/>
      <c r="H52" s="99" t="s">
        <v>72</v>
      </c>
      <c r="I52" s="123">
        <f>SUM(I50:I51)</f>
        <v>0</v>
      </c>
      <c r="J52" s="33"/>
      <c r="K52" s="33"/>
      <c r="L52" s="33"/>
    </row>
    <row r="53" spans="1:12" ht="16.5" thickTop="1" thickBot="1" x14ac:dyDescent="0.3">
      <c r="A53" s="89"/>
      <c r="B53" s="19"/>
      <c r="C53" s="111"/>
      <c r="D53" s="111"/>
      <c r="E53" s="132"/>
      <c r="F53" s="111"/>
      <c r="G53" s="17"/>
      <c r="H53" s="22"/>
      <c r="I53" s="22"/>
      <c r="J53" s="33"/>
      <c r="K53" s="33"/>
      <c r="L53" s="33"/>
    </row>
    <row r="54" spans="1:12" ht="16.5" thickTop="1" thickBot="1" x14ac:dyDescent="0.3">
      <c r="A54" s="116" t="s">
        <v>90</v>
      </c>
      <c r="B54" s="135"/>
      <c r="C54" s="111"/>
      <c r="D54" s="84"/>
      <c r="E54" s="132"/>
      <c r="G54" s="17"/>
      <c r="H54" s="22"/>
      <c r="I54" s="22"/>
      <c r="J54" s="33"/>
      <c r="K54" s="33"/>
      <c r="L54" s="33"/>
    </row>
    <row r="55" spans="1:12" ht="16.5" thickTop="1" thickBot="1" x14ac:dyDescent="0.3">
      <c r="A55" s="113" t="s">
        <v>86</v>
      </c>
      <c r="B55" s="133"/>
      <c r="C55" s="102"/>
      <c r="D55" s="102"/>
      <c r="E55" s="86"/>
      <c r="F55" s="102"/>
      <c r="G55" s="87"/>
      <c r="H55" s="86"/>
      <c r="I55" s="12"/>
      <c r="J55" s="33"/>
      <c r="K55" s="33"/>
      <c r="L55" s="33"/>
    </row>
    <row r="56" spans="1:12" ht="15.75" thickBot="1" x14ac:dyDescent="0.3">
      <c r="A56" s="18" t="s">
        <v>87</v>
      </c>
      <c r="B56" s="136"/>
      <c r="C56" s="90">
        <v>3.5999999999999998E-6</v>
      </c>
      <c r="D56" s="107">
        <f>B56*C56</f>
        <v>0</v>
      </c>
      <c r="E56" s="44">
        <v>56100</v>
      </c>
      <c r="F56" s="42">
        <f>D56*E56</f>
        <v>0</v>
      </c>
      <c r="G56" s="41">
        <f>(F56/25)+F56</f>
        <v>0</v>
      </c>
      <c r="H56" s="46">
        <f>((F56/298)+G56)</f>
        <v>0</v>
      </c>
      <c r="I56" s="118">
        <f>H56/1000000</f>
        <v>0</v>
      </c>
      <c r="J56" s="33"/>
      <c r="K56" s="33"/>
      <c r="L56" s="33"/>
    </row>
    <row r="57" spans="1:12" ht="15.75" thickBot="1" x14ac:dyDescent="0.3">
      <c r="A57" s="95"/>
      <c r="B57" s="137"/>
      <c r="C57" s="96"/>
      <c r="D57" s="110"/>
      <c r="E57" s="110"/>
      <c r="F57" s="110"/>
      <c r="G57" s="110"/>
      <c r="H57" s="99" t="s">
        <v>72</v>
      </c>
      <c r="I57" s="123">
        <f>SUM(I56)</f>
        <v>0</v>
      </c>
      <c r="J57" s="33"/>
      <c r="K57" s="33"/>
      <c r="L57" s="33"/>
    </row>
    <row r="58" spans="1:12" ht="16.5" thickTop="1" thickBot="1" x14ac:dyDescent="0.3">
      <c r="J58" s="33"/>
      <c r="K58" s="33"/>
      <c r="L58" s="33"/>
    </row>
    <row r="59" spans="1:12" ht="16.5" thickTop="1" thickBot="1" x14ac:dyDescent="0.3">
      <c r="A59" s="116" t="s">
        <v>91</v>
      </c>
      <c r="B59" s="19"/>
      <c r="C59" s="111"/>
      <c r="D59" s="111"/>
      <c r="E59" s="132"/>
      <c r="F59" s="111"/>
      <c r="G59" s="17"/>
      <c r="H59" s="22"/>
      <c r="I59" s="22"/>
      <c r="J59" s="33"/>
      <c r="K59" s="33"/>
      <c r="L59" s="33"/>
    </row>
    <row r="60" spans="1:12" ht="16.5" thickTop="1" thickBot="1" x14ac:dyDescent="0.3">
      <c r="A60" s="113" t="s">
        <v>84</v>
      </c>
      <c r="B60" s="133"/>
      <c r="C60" s="138"/>
      <c r="D60" s="138"/>
      <c r="E60" s="11"/>
      <c r="F60" s="138"/>
      <c r="G60" s="139"/>
      <c r="H60" s="11"/>
      <c r="I60" s="12"/>
      <c r="J60" s="33"/>
      <c r="K60" s="33"/>
      <c r="L60" s="33"/>
    </row>
    <row r="61" spans="1:12" ht="15.75" thickBot="1" x14ac:dyDescent="0.3">
      <c r="A61" s="18" t="s">
        <v>85</v>
      </c>
      <c r="B61" s="136"/>
      <c r="C61" s="90">
        <v>3.5999999999999998E-6</v>
      </c>
      <c r="D61" s="107">
        <f>B61*C61</f>
        <v>0</v>
      </c>
      <c r="E61" s="44">
        <v>56100</v>
      </c>
      <c r="F61" s="42">
        <f>D61*E61</f>
        <v>0</v>
      </c>
      <c r="G61" s="41">
        <f>(F61/25)+F61</f>
        <v>0</v>
      </c>
      <c r="H61" s="46">
        <f>((F61/298)+G61)</f>
        <v>0</v>
      </c>
      <c r="I61" s="118">
        <f>H61/1000000</f>
        <v>0</v>
      </c>
      <c r="J61" s="33"/>
      <c r="K61" s="33"/>
      <c r="L61" s="33"/>
    </row>
    <row r="62" spans="1:12" ht="15.75" thickBot="1" x14ac:dyDescent="0.3">
      <c r="A62" s="95"/>
      <c r="B62" s="140"/>
      <c r="C62" s="96"/>
      <c r="D62" s="109"/>
      <c r="E62" s="97"/>
      <c r="F62" s="110"/>
      <c r="G62" s="121"/>
      <c r="H62" s="99" t="s">
        <v>72</v>
      </c>
      <c r="I62" s="123">
        <f>SUM(I61)</f>
        <v>0</v>
      </c>
      <c r="J62" s="33"/>
      <c r="K62" s="33"/>
      <c r="L62" s="33"/>
    </row>
    <row r="63" spans="1:12" ht="16.5" thickTop="1" thickBot="1" x14ac:dyDescent="0.3">
      <c r="A63" s="141"/>
      <c r="B63" s="33"/>
      <c r="C63" s="33"/>
      <c r="D63" s="33"/>
      <c r="E63" s="33"/>
      <c r="F63" s="33"/>
      <c r="G63" s="142"/>
      <c r="H63" s="33"/>
      <c r="I63" s="33"/>
      <c r="J63" s="33"/>
      <c r="K63" s="33"/>
      <c r="L63" s="33"/>
    </row>
    <row r="64" spans="1:12" ht="16.5" thickTop="1" thickBot="1" x14ac:dyDescent="0.3">
      <c r="A64" s="33"/>
      <c r="B64" s="33"/>
      <c r="C64" s="33"/>
      <c r="D64" s="33"/>
      <c r="E64" s="33"/>
      <c r="F64" s="33"/>
      <c r="G64" s="33"/>
      <c r="H64" s="8" t="s">
        <v>92</v>
      </c>
      <c r="I64" s="143">
        <f>(I43+I47+I52+I62+I57)</f>
        <v>0</v>
      </c>
      <c r="J64" s="33"/>
      <c r="K64" s="33"/>
      <c r="L64" s="33"/>
    </row>
    <row r="65" spans="1:12" ht="16.5" thickTop="1" thickBot="1" x14ac:dyDescent="0.3">
      <c r="A65" s="33"/>
      <c r="B65" s="33"/>
      <c r="C65" s="33"/>
      <c r="D65" s="33"/>
      <c r="E65" s="33"/>
      <c r="F65" s="33"/>
      <c r="G65" s="33"/>
      <c r="H65" s="33"/>
      <c r="I65" s="33"/>
      <c r="J65" s="33"/>
      <c r="K65" s="33"/>
      <c r="L65" s="33"/>
    </row>
    <row r="66" spans="1:12" ht="50.1" customHeight="1" x14ac:dyDescent="0.3">
      <c r="A66" s="52" t="s">
        <v>803</v>
      </c>
      <c r="B66" s="53"/>
      <c r="C66" s="858" t="s">
        <v>804</v>
      </c>
      <c r="D66" s="858"/>
      <c r="E66" s="858"/>
      <c r="F66" s="54"/>
      <c r="G66" s="54"/>
      <c r="H66" s="54"/>
      <c r="I66" s="54"/>
      <c r="J66" s="53"/>
      <c r="K66" s="54"/>
      <c r="L66" s="54"/>
    </row>
    <row r="67" spans="1:12" ht="15.75" x14ac:dyDescent="0.25">
      <c r="A67" s="4" t="s">
        <v>34</v>
      </c>
      <c r="C67" t="s">
        <v>35</v>
      </c>
    </row>
    <row r="68" spans="1:12" x14ac:dyDescent="0.25">
      <c r="A68" s="55" t="s">
        <v>36</v>
      </c>
      <c r="B68" s="56" t="s">
        <v>37</v>
      </c>
      <c r="C68" t="s">
        <v>7</v>
      </c>
      <c r="D68" t="s">
        <v>8</v>
      </c>
    </row>
    <row r="69" spans="1:12" x14ac:dyDescent="0.25">
      <c r="A69" t="s">
        <v>805</v>
      </c>
      <c r="B69">
        <v>69300</v>
      </c>
      <c r="C69">
        <v>67500</v>
      </c>
      <c r="D69">
        <v>73000</v>
      </c>
    </row>
    <row r="70" spans="1:12" x14ac:dyDescent="0.25">
      <c r="A70" t="s">
        <v>806</v>
      </c>
      <c r="B70">
        <v>74100</v>
      </c>
      <c r="C70">
        <v>72600</v>
      </c>
      <c r="D70">
        <v>74800</v>
      </c>
    </row>
    <row r="71" spans="1:12" x14ac:dyDescent="0.25">
      <c r="A71" t="s">
        <v>807</v>
      </c>
      <c r="B71">
        <v>63100</v>
      </c>
      <c r="C71">
        <v>61600</v>
      </c>
      <c r="D71">
        <v>65600</v>
      </c>
    </row>
    <row r="72" spans="1:12" x14ac:dyDescent="0.25">
      <c r="A72" t="s">
        <v>808</v>
      </c>
      <c r="B72">
        <v>71900</v>
      </c>
      <c r="C72">
        <v>70800</v>
      </c>
      <c r="D72">
        <v>73700</v>
      </c>
    </row>
    <row r="73" spans="1:12" x14ac:dyDescent="0.25">
      <c r="A73" t="s">
        <v>42</v>
      </c>
      <c r="B73">
        <v>73300</v>
      </c>
      <c r="C73">
        <v>71900</v>
      </c>
      <c r="D73">
        <v>75200</v>
      </c>
    </row>
    <row r="74" spans="1:12" x14ac:dyDescent="0.25">
      <c r="A74" t="s">
        <v>43</v>
      </c>
      <c r="B74">
        <v>56100</v>
      </c>
      <c r="C74">
        <v>54300</v>
      </c>
      <c r="D74">
        <v>58300</v>
      </c>
    </row>
    <row r="75" spans="1:12" x14ac:dyDescent="0.25">
      <c r="A75" t="s">
        <v>809</v>
      </c>
      <c r="B75">
        <v>56100</v>
      </c>
      <c r="C75">
        <v>54300</v>
      </c>
      <c r="D75">
        <v>58300</v>
      </c>
    </row>
    <row r="77" spans="1:12" ht="21" x14ac:dyDescent="0.35">
      <c r="A77" s="852" t="s">
        <v>796</v>
      </c>
      <c r="B77" s="852"/>
      <c r="C77" s="852"/>
      <c r="D77" s="31"/>
      <c r="E77" s="31"/>
      <c r="F77" s="31"/>
      <c r="G77" s="31"/>
      <c r="H77" s="31"/>
      <c r="I77" s="31"/>
      <c r="J77" s="31"/>
      <c r="K77" s="31"/>
      <c r="L77" s="31"/>
    </row>
    <row r="78" spans="1:12" x14ac:dyDescent="0.25">
      <c r="A78" s="32" t="s">
        <v>93</v>
      </c>
      <c r="B78" s="33"/>
      <c r="C78" s="33"/>
      <c r="D78" s="33"/>
      <c r="E78" s="33"/>
      <c r="F78" s="33"/>
      <c r="G78" s="33"/>
      <c r="H78" s="33"/>
      <c r="I78" s="33"/>
      <c r="J78" s="33"/>
      <c r="K78" s="33"/>
      <c r="L78" s="33"/>
    </row>
    <row r="79" spans="1:12" x14ac:dyDescent="0.25">
      <c r="A79" s="33" t="s">
        <v>94</v>
      </c>
      <c r="B79" s="33"/>
      <c r="C79" s="33"/>
      <c r="D79" s="33"/>
      <c r="E79" s="33"/>
      <c r="F79" s="33"/>
      <c r="G79" s="33"/>
      <c r="H79" s="33"/>
      <c r="I79" s="33"/>
      <c r="J79" s="33"/>
      <c r="K79" s="33"/>
      <c r="L79" s="33"/>
    </row>
    <row r="80" spans="1:12" ht="15.75" thickBot="1" x14ac:dyDescent="0.3">
      <c r="A80" s="33"/>
      <c r="B80" s="33"/>
      <c r="C80" s="33"/>
      <c r="D80" s="33"/>
      <c r="E80" s="33"/>
      <c r="F80" s="33"/>
      <c r="G80" s="33"/>
      <c r="H80" s="33"/>
      <c r="I80" s="33"/>
      <c r="J80" s="33"/>
      <c r="K80" s="33"/>
      <c r="L80" s="33"/>
    </row>
    <row r="81" spans="1:12" ht="56.25" thickTop="1" thickBot="1" x14ac:dyDescent="0.3">
      <c r="A81" s="144"/>
      <c r="B81" s="145" t="s">
        <v>813</v>
      </c>
      <c r="C81" s="36" t="s">
        <v>816</v>
      </c>
      <c r="D81" s="36" t="s">
        <v>818</v>
      </c>
      <c r="E81" s="11" t="s">
        <v>51</v>
      </c>
      <c r="F81" s="36" t="s">
        <v>17</v>
      </c>
      <c r="G81" s="36" t="s">
        <v>52</v>
      </c>
      <c r="H81" s="36" t="s">
        <v>53</v>
      </c>
      <c r="I81" s="585" t="s">
        <v>54</v>
      </c>
      <c r="J81" s="33"/>
      <c r="K81" s="33"/>
      <c r="L81" s="33"/>
    </row>
    <row r="82" spans="1:12" ht="15.75" thickBot="1" x14ac:dyDescent="0.3">
      <c r="A82" s="33"/>
      <c r="B82" s="146"/>
      <c r="C82" s="584" t="s">
        <v>810</v>
      </c>
      <c r="D82" s="59"/>
      <c r="E82" s="42">
        <f>((D82*0.78)*34.2)/1000000</f>
        <v>0</v>
      </c>
      <c r="F82" s="42">
        <f>E82*69300</f>
        <v>0</v>
      </c>
      <c r="G82" s="60">
        <f>(33*E82)</f>
        <v>0</v>
      </c>
      <c r="H82" s="60">
        <f>(3.2*E82)</f>
        <v>0</v>
      </c>
      <c r="I82" s="15">
        <f>(F82+G82+H82)/1000000</f>
        <v>0</v>
      </c>
      <c r="J82" s="33"/>
      <c r="K82" s="33"/>
      <c r="L82" s="33"/>
    </row>
    <row r="83" spans="1:12" ht="15.75" thickBot="1" x14ac:dyDescent="0.3">
      <c r="A83" s="33"/>
      <c r="B83" s="146"/>
      <c r="C83" s="584" t="s">
        <v>811</v>
      </c>
      <c r="D83" s="59"/>
      <c r="E83" s="42">
        <f>((D83*0.832)*31.857)/1000000</f>
        <v>0</v>
      </c>
      <c r="F83" s="42">
        <f>E83*74100</f>
        <v>0</v>
      </c>
      <c r="G83" s="42">
        <f>(3.9*E83)</f>
        <v>0</v>
      </c>
      <c r="H83" s="42">
        <f>(3.9*E83)</f>
        <v>0</v>
      </c>
      <c r="I83" s="15">
        <f>(F83+G83+H83)/1000000</f>
        <v>0</v>
      </c>
      <c r="J83" s="33"/>
      <c r="K83" s="33"/>
      <c r="L83" s="33"/>
    </row>
    <row r="84" spans="1:12" ht="15.75" thickBot="1" x14ac:dyDescent="0.3">
      <c r="A84" s="33"/>
      <c r="B84" s="146"/>
      <c r="C84" s="584" t="s">
        <v>812</v>
      </c>
      <c r="D84" s="59"/>
      <c r="E84" s="42">
        <f>((D84*0.78)*34.2)/1000000</f>
        <v>0</v>
      </c>
      <c r="F84" s="42">
        <f>E84*71900</f>
        <v>0</v>
      </c>
      <c r="G84" s="61">
        <f>(3.8*E84)</f>
        <v>0</v>
      </c>
      <c r="H84" s="61"/>
      <c r="I84" s="15">
        <f>(F84+G84+H84)/1000000</f>
        <v>0</v>
      </c>
      <c r="J84" s="33"/>
      <c r="K84" s="33"/>
      <c r="L84" s="33"/>
    </row>
    <row r="85" spans="1:12" ht="15.75" thickBot="1" x14ac:dyDescent="0.3">
      <c r="A85" s="33"/>
      <c r="B85" s="27"/>
      <c r="C85" s="28"/>
      <c r="D85" s="28"/>
      <c r="E85" s="28"/>
      <c r="F85" s="28"/>
      <c r="G85" s="28"/>
      <c r="H85" s="28"/>
      <c r="I85" s="147">
        <f>SUM(I82:I84)</f>
        <v>0</v>
      </c>
      <c r="J85" s="33"/>
      <c r="K85" s="33"/>
      <c r="L85" s="33"/>
    </row>
    <row r="86" spans="1:12" ht="15.75" thickTop="1" x14ac:dyDescent="0.25">
      <c r="A86" s="33"/>
      <c r="B86" s="33"/>
      <c r="C86" s="33"/>
      <c r="D86" s="33"/>
      <c r="E86" s="33"/>
      <c r="F86" s="33"/>
      <c r="G86" s="33"/>
      <c r="H86" s="33"/>
      <c r="I86" s="33"/>
      <c r="J86" s="33"/>
      <c r="K86" s="33"/>
      <c r="L86" s="33"/>
    </row>
    <row r="87" spans="1:12" ht="15.75" thickBot="1" x14ac:dyDescent="0.3">
      <c r="A87" s="33"/>
      <c r="B87" s="33"/>
      <c r="C87" s="33"/>
      <c r="D87" s="33"/>
      <c r="E87" s="33"/>
      <c r="F87" s="33"/>
      <c r="G87" s="33"/>
      <c r="H87" s="33"/>
      <c r="I87" s="33"/>
      <c r="J87" s="33"/>
      <c r="K87" s="33"/>
      <c r="L87" s="33"/>
    </row>
    <row r="88" spans="1:12" ht="56.25" thickTop="1" thickBot="1" x14ac:dyDescent="0.3">
      <c r="A88" s="33"/>
      <c r="B88" s="145" t="s">
        <v>814</v>
      </c>
      <c r="C88" s="36" t="s">
        <v>816</v>
      </c>
      <c r="D88" s="36" t="s">
        <v>819</v>
      </c>
      <c r="E88" s="11" t="s">
        <v>51</v>
      </c>
      <c r="F88" s="36" t="s">
        <v>17</v>
      </c>
      <c r="G88" s="36" t="s">
        <v>52</v>
      </c>
      <c r="H88" s="36" t="s">
        <v>53</v>
      </c>
      <c r="I88" s="585" t="s">
        <v>54</v>
      </c>
      <c r="J88" s="33"/>
      <c r="K88" s="33"/>
      <c r="L88" s="33"/>
    </row>
    <row r="89" spans="1:12" ht="15.75" thickBot="1" x14ac:dyDescent="0.3">
      <c r="A89" s="33"/>
      <c r="B89" s="146"/>
      <c r="C89" s="584" t="s">
        <v>810</v>
      </c>
      <c r="D89" s="59"/>
      <c r="E89" s="42">
        <f>((D89*0.78)*34.2)/1000000</f>
        <v>0</v>
      </c>
      <c r="F89" s="42">
        <f>E89*69300</f>
        <v>0</v>
      </c>
      <c r="G89" s="60">
        <f>(33*E89)</f>
        <v>0</v>
      </c>
      <c r="H89" s="60">
        <f>(3.2*E89)</f>
        <v>0</v>
      </c>
      <c r="I89" s="15">
        <f>(F89+G89+H89)/1000000</f>
        <v>0</v>
      </c>
      <c r="J89" s="33"/>
      <c r="K89" s="33"/>
      <c r="L89" s="33"/>
    </row>
    <row r="90" spans="1:12" ht="15.75" thickBot="1" x14ac:dyDescent="0.3">
      <c r="A90" s="33"/>
      <c r="B90" s="146"/>
      <c r="C90" s="584" t="s">
        <v>811</v>
      </c>
      <c r="D90" s="59"/>
      <c r="E90" s="42">
        <f>((D90*0.832)*31.857)/1000000</f>
        <v>0</v>
      </c>
      <c r="F90" s="42">
        <f>E90*74100</f>
        <v>0</v>
      </c>
      <c r="G90" s="42">
        <f>(3.9*E90)</f>
        <v>0</v>
      </c>
      <c r="H90" s="42">
        <f>(3.9*E90)</f>
        <v>0</v>
      </c>
      <c r="I90" s="15">
        <f>(F90+G90+H90)/1000000</f>
        <v>0</v>
      </c>
      <c r="J90" s="33"/>
      <c r="K90" s="33"/>
      <c r="L90" s="33"/>
    </row>
    <row r="91" spans="1:12" ht="15.75" thickBot="1" x14ac:dyDescent="0.3">
      <c r="A91" s="33"/>
      <c r="B91" s="146"/>
      <c r="C91" s="584" t="s">
        <v>812</v>
      </c>
      <c r="D91" s="59"/>
      <c r="E91" s="42">
        <f>((D91*0.78)*34.2)/1000000</f>
        <v>0</v>
      </c>
      <c r="F91" s="42">
        <f>E91*71900</f>
        <v>0</v>
      </c>
      <c r="G91" s="61">
        <f>(3.8*E91)</f>
        <v>0</v>
      </c>
      <c r="H91" s="61"/>
      <c r="I91" s="15">
        <f>(F91+G91+H91)/1000000</f>
        <v>0</v>
      </c>
      <c r="J91" s="33"/>
      <c r="K91" s="33"/>
      <c r="L91" s="33"/>
    </row>
    <row r="92" spans="1:12" ht="15.75" thickBot="1" x14ac:dyDescent="0.3">
      <c r="A92" s="33"/>
      <c r="B92" s="27"/>
      <c r="C92" s="28"/>
      <c r="D92" s="28"/>
      <c r="E92" s="28"/>
      <c r="F92" s="28"/>
      <c r="G92" s="28"/>
      <c r="H92" s="28"/>
      <c r="I92" s="147">
        <f>SUM(I89:I91)</f>
        <v>0</v>
      </c>
      <c r="J92" s="33"/>
      <c r="K92" s="33"/>
      <c r="L92" s="33"/>
    </row>
    <row r="93" spans="1:12" ht="15.75" thickTop="1" x14ac:dyDescent="0.25">
      <c r="A93" s="33"/>
      <c r="B93" s="33"/>
      <c r="C93" s="33"/>
      <c r="D93" s="33"/>
      <c r="E93" s="33"/>
      <c r="F93" s="33"/>
      <c r="G93" s="33"/>
      <c r="H93" s="33"/>
      <c r="I93" s="33"/>
      <c r="J93" s="33"/>
      <c r="K93" s="33"/>
      <c r="L93" s="33"/>
    </row>
    <row r="94" spans="1:12" ht="15.75" thickBot="1" x14ac:dyDescent="0.3">
      <c r="A94" s="33"/>
      <c r="B94" s="33"/>
      <c r="C94" s="33"/>
      <c r="D94" s="33"/>
      <c r="E94" s="33"/>
      <c r="F94" s="33"/>
      <c r="G94" s="33"/>
      <c r="H94" s="33"/>
      <c r="I94" s="33"/>
      <c r="J94" s="33"/>
      <c r="K94" s="33"/>
      <c r="L94" s="33"/>
    </row>
    <row r="95" spans="1:12" ht="56.25" thickTop="1" thickBot="1" x14ac:dyDescent="0.3">
      <c r="A95" s="33"/>
      <c r="B95" s="145" t="s">
        <v>815</v>
      </c>
      <c r="C95" s="36" t="s">
        <v>817</v>
      </c>
      <c r="D95" s="36" t="s">
        <v>820</v>
      </c>
      <c r="E95" s="11" t="s">
        <v>51</v>
      </c>
      <c r="F95" s="36" t="s">
        <v>17</v>
      </c>
      <c r="G95" s="36" t="s">
        <v>52</v>
      </c>
      <c r="H95" s="36" t="s">
        <v>53</v>
      </c>
      <c r="I95" s="585" t="s">
        <v>54</v>
      </c>
      <c r="J95" s="33"/>
      <c r="K95" s="33"/>
      <c r="L95" s="33"/>
    </row>
    <row r="96" spans="1:12" ht="15.75" thickBot="1" x14ac:dyDescent="0.3">
      <c r="A96" s="33"/>
      <c r="B96" s="146"/>
      <c r="C96" s="584" t="s">
        <v>810</v>
      </c>
      <c r="D96" s="59"/>
      <c r="E96" s="42">
        <f>((D96*0.78)*34.2)/1000000</f>
        <v>0</v>
      </c>
      <c r="F96" s="42">
        <f>E96*69300</f>
        <v>0</v>
      </c>
      <c r="G96" s="60">
        <f>(33*E96)</f>
        <v>0</v>
      </c>
      <c r="H96" s="60">
        <f>(3.2*E96)</f>
        <v>0</v>
      </c>
      <c r="I96" s="15">
        <f>(F96+G96+H96)/1000000</f>
        <v>0</v>
      </c>
      <c r="J96" s="33"/>
      <c r="K96" s="33"/>
      <c r="L96" s="33"/>
    </row>
    <row r="97" spans="1:12" ht="15.75" thickBot="1" x14ac:dyDescent="0.3">
      <c r="A97" s="33"/>
      <c r="B97" s="146"/>
      <c r="C97" s="584" t="s">
        <v>811</v>
      </c>
      <c r="D97" s="59"/>
      <c r="E97" s="42">
        <f>((D97*0.832)*31.857)/1000000</f>
        <v>0</v>
      </c>
      <c r="F97" s="42">
        <f>E97*74100</f>
        <v>0</v>
      </c>
      <c r="G97" s="42">
        <f>(3.9*E97)</f>
        <v>0</v>
      </c>
      <c r="H97" s="42">
        <f>(3.9*E97)</f>
        <v>0</v>
      </c>
      <c r="I97" s="15">
        <f>(F97+G97+H97)/1000000</f>
        <v>0</v>
      </c>
      <c r="J97" s="33"/>
      <c r="K97" s="33"/>
      <c r="L97" s="33"/>
    </row>
    <row r="98" spans="1:12" ht="15.75" thickBot="1" x14ac:dyDescent="0.3">
      <c r="A98" s="33"/>
      <c r="B98" s="146"/>
      <c r="C98" s="584" t="s">
        <v>812</v>
      </c>
      <c r="D98" s="59"/>
      <c r="E98" s="42">
        <f>((D98*0.78)*34.2)/1000000</f>
        <v>0</v>
      </c>
      <c r="F98" s="42">
        <f>E98*71900</f>
        <v>0</v>
      </c>
      <c r="G98" s="61">
        <f>(3.8*E98)</f>
        <v>0</v>
      </c>
      <c r="H98" s="61"/>
      <c r="I98" s="15">
        <f>(F98+G98+H98)/1000000</f>
        <v>0</v>
      </c>
      <c r="J98" s="33"/>
      <c r="K98" s="33"/>
      <c r="L98" s="33"/>
    </row>
    <row r="99" spans="1:12" ht="15.75" thickBot="1" x14ac:dyDescent="0.3">
      <c r="A99" s="33"/>
      <c r="B99" s="27"/>
      <c r="C99" s="28"/>
      <c r="D99" s="28"/>
      <c r="E99" s="28"/>
      <c r="F99" s="28"/>
      <c r="G99" s="28"/>
      <c r="H99" s="28"/>
      <c r="I99" s="147">
        <f>SUM(I96:I98)</f>
        <v>0</v>
      </c>
      <c r="J99" s="33"/>
      <c r="K99" s="33"/>
      <c r="L99" s="33"/>
    </row>
    <row r="100" spans="1:12" ht="16.5" thickTop="1" thickBot="1" x14ac:dyDescent="0.3">
      <c r="A100" s="33"/>
      <c r="B100" s="33"/>
      <c r="C100" s="33"/>
      <c r="D100" s="33"/>
      <c r="E100" s="33"/>
      <c r="F100" s="33"/>
      <c r="G100" s="33"/>
      <c r="H100" s="33"/>
      <c r="I100" s="33"/>
      <c r="J100" s="33"/>
      <c r="K100" s="33"/>
      <c r="L100" s="33"/>
    </row>
    <row r="101" spans="1:12" ht="50.1" customHeight="1" x14ac:dyDescent="0.35">
      <c r="A101" s="62" t="s">
        <v>821</v>
      </c>
      <c r="B101" s="63"/>
      <c r="C101" s="63"/>
      <c r="D101" s="63"/>
      <c r="E101" s="859" t="s">
        <v>822</v>
      </c>
      <c r="F101" s="859"/>
      <c r="G101" s="859"/>
      <c r="H101" s="859"/>
      <c r="I101" s="859"/>
      <c r="J101" s="63"/>
      <c r="K101" s="64"/>
      <c r="L101" s="64"/>
    </row>
    <row r="102" spans="1:12" ht="15.75" thickBot="1" x14ac:dyDescent="0.3"/>
    <row r="103" spans="1:12" x14ac:dyDescent="0.25">
      <c r="A103" s="148" t="s">
        <v>11</v>
      </c>
      <c r="B103" s="69" t="s">
        <v>69</v>
      </c>
      <c r="C103" s="70"/>
      <c r="D103" s="149">
        <v>2015</v>
      </c>
      <c r="E103" s="149"/>
      <c r="F103" s="149">
        <v>2018</v>
      </c>
      <c r="G103" s="149"/>
      <c r="H103" s="149">
        <v>2030</v>
      </c>
      <c r="I103" s="150"/>
    </row>
    <row r="104" spans="1:12" x14ac:dyDescent="0.25">
      <c r="B104" s="72" t="s">
        <v>70</v>
      </c>
      <c r="C104" s="73">
        <v>0.84</v>
      </c>
      <c r="D104" s="151">
        <v>26317</v>
      </c>
      <c r="E104" s="42">
        <f>0.9*D104</f>
        <v>23685.3</v>
      </c>
      <c r="F104" s="151">
        <f>C104*D166</f>
        <v>0</v>
      </c>
      <c r="G104" s="42">
        <f>0.9*F104</f>
        <v>0</v>
      </c>
      <c r="H104" s="151">
        <f>C104*E166</f>
        <v>0</v>
      </c>
      <c r="I104" s="152">
        <f>0.9*H104</f>
        <v>0</v>
      </c>
    </row>
    <row r="105" spans="1:12" ht="15.75" thickBot="1" x14ac:dyDescent="0.3">
      <c r="B105" s="74" t="s">
        <v>71</v>
      </c>
      <c r="C105" s="75">
        <v>0.16</v>
      </c>
      <c r="D105" s="151">
        <v>5013</v>
      </c>
      <c r="E105" s="42">
        <f>0.87 *D105</f>
        <v>4361.3100000000004</v>
      </c>
      <c r="F105" s="151">
        <f>C105*D166</f>
        <v>0</v>
      </c>
      <c r="G105" s="42">
        <f>0.87 *F105</f>
        <v>0</v>
      </c>
      <c r="H105" s="151">
        <f>C105*E166</f>
        <v>0</v>
      </c>
      <c r="I105" s="152">
        <f>0.87 *H105</f>
        <v>0</v>
      </c>
    </row>
    <row r="106" spans="1:12" ht="15.75" thickBot="1" x14ac:dyDescent="0.3">
      <c r="B106" s="76"/>
      <c r="C106" s="77" t="s">
        <v>72</v>
      </c>
      <c r="D106" s="153">
        <f>SUM(D104:D105)</f>
        <v>31330</v>
      </c>
      <c r="E106" s="154"/>
      <c r="F106" s="153">
        <f>SUM(F104:F105)</f>
        <v>0</v>
      </c>
      <c r="G106" s="154"/>
      <c r="H106" s="153">
        <f>SUM(H104:H105)</f>
        <v>0</v>
      </c>
      <c r="I106" s="155"/>
    </row>
    <row r="108" spans="1:12" x14ac:dyDescent="0.25">
      <c r="B108" t="s">
        <v>73</v>
      </c>
    </row>
    <row r="109" spans="1:12" x14ac:dyDescent="0.25">
      <c r="B109" t="s">
        <v>74</v>
      </c>
    </row>
    <row r="112" spans="1:12" ht="21" x14ac:dyDescent="0.35">
      <c r="A112" s="852" t="s">
        <v>795</v>
      </c>
      <c r="B112" s="852"/>
      <c r="C112" s="852"/>
      <c r="D112" s="31"/>
      <c r="E112" s="31"/>
      <c r="F112" s="31"/>
      <c r="G112" s="31"/>
      <c r="H112" s="31"/>
      <c r="I112" s="31"/>
      <c r="J112" s="31"/>
      <c r="K112" s="31"/>
      <c r="L112" s="31"/>
    </row>
    <row r="113" spans="1:12" s="157" customFormat="1" ht="24" customHeight="1" x14ac:dyDescent="0.35">
      <c r="A113" s="32" t="s">
        <v>95</v>
      </c>
      <c r="B113" s="156"/>
      <c r="C113" s="156"/>
    </row>
    <row r="114" spans="1:12" x14ac:dyDescent="0.25">
      <c r="A114" s="33"/>
      <c r="B114" s="33"/>
      <c r="C114" s="33"/>
      <c r="D114" s="33"/>
      <c r="E114" s="33"/>
      <c r="F114" s="33"/>
      <c r="G114" s="33"/>
      <c r="H114" s="33"/>
      <c r="I114" s="33"/>
      <c r="J114" s="33"/>
      <c r="K114" s="33"/>
      <c r="L114" s="33"/>
    </row>
    <row r="115" spans="1:12" ht="15.75" thickBot="1" x14ac:dyDescent="0.3">
      <c r="A115" s="33"/>
      <c r="B115" s="33"/>
      <c r="C115" s="33"/>
      <c r="D115" s="33"/>
      <c r="E115" s="33"/>
      <c r="F115" s="33"/>
      <c r="G115" s="33"/>
      <c r="H115" s="33"/>
      <c r="I115" s="33"/>
      <c r="J115" s="33"/>
      <c r="K115" s="33"/>
      <c r="L115" s="33"/>
    </row>
    <row r="116" spans="1:12" ht="16.5" thickTop="1" thickBot="1" x14ac:dyDescent="0.3">
      <c r="A116" s="33"/>
      <c r="B116" s="587" t="s">
        <v>61</v>
      </c>
      <c r="C116" s="588"/>
      <c r="D116" s="588"/>
      <c r="E116" s="588">
        <v>1488.05</v>
      </c>
      <c r="F116" s="589" t="s">
        <v>62</v>
      </c>
      <c r="G116" s="33"/>
      <c r="H116" s="33"/>
      <c r="I116" s="33"/>
      <c r="J116" s="33"/>
      <c r="K116" s="33"/>
      <c r="L116" s="33"/>
    </row>
    <row r="117" spans="1:12" ht="15.75" thickBot="1" x14ac:dyDescent="0.3">
      <c r="A117" s="33"/>
      <c r="B117" s="590" t="s">
        <v>63</v>
      </c>
      <c r="C117" s="590"/>
      <c r="D117" s="590"/>
      <c r="E117" s="590">
        <v>7168100</v>
      </c>
      <c r="F117" s="590" t="s">
        <v>64</v>
      </c>
      <c r="G117" s="33"/>
      <c r="H117" s="33"/>
      <c r="I117" s="33"/>
      <c r="J117" s="33"/>
      <c r="K117" s="33"/>
      <c r="L117" s="33"/>
    </row>
    <row r="118" spans="1:12" ht="15.75" thickBot="1" x14ac:dyDescent="0.3">
      <c r="A118" s="33"/>
      <c r="B118" s="66" t="s">
        <v>65</v>
      </c>
      <c r="C118" s="588"/>
      <c r="D118" s="588"/>
      <c r="E118" s="588">
        <f>E116/E117</f>
        <v>2.0759336504792063E-4</v>
      </c>
      <c r="F118" s="589" t="s">
        <v>66</v>
      </c>
      <c r="G118" s="588"/>
      <c r="H118" s="33"/>
      <c r="I118" s="33"/>
      <c r="J118" s="33"/>
      <c r="K118" s="33"/>
      <c r="L118" s="33"/>
    </row>
    <row r="119" spans="1:12" x14ac:dyDescent="0.25">
      <c r="A119" s="33"/>
      <c r="B119" s="33"/>
      <c r="C119" s="33"/>
      <c r="D119" s="33"/>
      <c r="E119" s="33"/>
      <c r="F119" s="33"/>
      <c r="G119" s="33"/>
      <c r="H119" s="33"/>
      <c r="I119" s="33"/>
      <c r="J119" s="33"/>
      <c r="K119" s="33"/>
      <c r="L119" s="33"/>
    </row>
    <row r="120" spans="1:12" ht="15.75" thickBot="1" x14ac:dyDescent="0.3">
      <c r="A120" s="33"/>
      <c r="B120" s="33"/>
      <c r="C120" s="33"/>
      <c r="D120" s="33"/>
      <c r="E120" s="33"/>
      <c r="F120" s="33"/>
      <c r="G120" s="33"/>
      <c r="H120" s="33"/>
      <c r="I120" s="33"/>
      <c r="J120" s="33"/>
      <c r="K120" s="33"/>
      <c r="L120" s="33"/>
    </row>
    <row r="121" spans="1:12" ht="15.75" thickTop="1" x14ac:dyDescent="0.25">
      <c r="A121" s="33"/>
      <c r="B121" s="113"/>
      <c r="C121" s="11"/>
      <c r="D121" s="11"/>
      <c r="E121" s="86"/>
      <c r="F121" s="11"/>
      <c r="G121" s="11"/>
      <c r="H121" s="11"/>
      <c r="I121" s="12"/>
      <c r="J121" s="33"/>
      <c r="K121" s="33"/>
      <c r="L121" s="33"/>
    </row>
    <row r="122" spans="1:12" ht="15.75" thickBot="1" x14ac:dyDescent="0.3">
      <c r="A122" s="33"/>
      <c r="B122" s="16"/>
      <c r="E122" s="42" t="s">
        <v>67</v>
      </c>
      <c r="I122" s="15"/>
      <c r="J122" s="33"/>
      <c r="K122" s="33"/>
      <c r="L122" s="33"/>
    </row>
    <row r="123" spans="1:12" ht="15.75" thickBot="1" x14ac:dyDescent="0.3">
      <c r="A123" s="33"/>
      <c r="B123" s="16" t="s">
        <v>96</v>
      </c>
      <c r="D123" s="59"/>
      <c r="E123" s="68">
        <f>E118*D123</f>
        <v>0</v>
      </c>
      <c r="I123" s="15"/>
      <c r="J123" s="33"/>
      <c r="K123" s="33"/>
      <c r="L123" s="33"/>
    </row>
    <row r="124" spans="1:12" ht="15.75" thickBot="1" x14ac:dyDescent="0.3">
      <c r="A124" s="33"/>
      <c r="B124" s="27"/>
      <c r="C124" s="28"/>
      <c r="D124" s="28"/>
      <c r="E124" s="110"/>
      <c r="F124" s="28"/>
      <c r="G124" s="28"/>
      <c r="H124" s="28"/>
      <c r="I124" s="29"/>
      <c r="J124" s="33"/>
      <c r="K124" s="33"/>
      <c r="L124" s="33"/>
    </row>
    <row r="125" spans="1:12" ht="15.75" thickTop="1" x14ac:dyDescent="0.25">
      <c r="A125" s="33"/>
      <c r="B125" s="33"/>
      <c r="C125" s="33"/>
      <c r="D125" s="33"/>
      <c r="E125" s="33"/>
      <c r="F125" s="33"/>
      <c r="G125" s="33"/>
      <c r="H125" s="33"/>
      <c r="I125" s="33"/>
      <c r="J125" s="33"/>
      <c r="K125" s="33"/>
      <c r="L125" s="33"/>
    </row>
    <row r="126" spans="1:12" x14ac:dyDescent="0.25">
      <c r="A126" s="33"/>
      <c r="B126" s="33"/>
      <c r="C126" s="33"/>
      <c r="D126" s="33"/>
      <c r="E126" s="33"/>
      <c r="F126" s="33"/>
      <c r="G126" s="33"/>
      <c r="H126" s="33"/>
      <c r="I126" s="33"/>
      <c r="J126" s="33"/>
      <c r="K126" s="33"/>
      <c r="L126" s="33"/>
    </row>
    <row r="127" spans="1:12" x14ac:dyDescent="0.25">
      <c r="A127" s="33"/>
      <c r="B127" s="33"/>
      <c r="C127" s="33"/>
      <c r="D127" s="33"/>
      <c r="E127" s="33"/>
      <c r="F127" s="33"/>
      <c r="G127" s="33"/>
      <c r="H127" s="33"/>
      <c r="I127" s="33"/>
      <c r="J127" s="33"/>
      <c r="K127" s="33"/>
      <c r="L127" s="33"/>
    </row>
    <row r="128" spans="1:12" x14ac:dyDescent="0.25">
      <c r="A128" s="33"/>
      <c r="B128" s="33"/>
      <c r="C128" s="33"/>
      <c r="D128" s="33"/>
      <c r="E128" s="33"/>
      <c r="F128" s="158"/>
      <c r="G128" s="33"/>
      <c r="H128" s="33"/>
      <c r="I128" s="158"/>
      <c r="J128" s="33"/>
      <c r="K128" s="33"/>
      <c r="L128" s="33"/>
    </row>
    <row r="129" spans="1:12" s="161" customFormat="1" x14ac:dyDescent="0.25">
      <c r="A129" s="159"/>
      <c r="B129" s="160"/>
      <c r="C129" s="160"/>
      <c r="D129" s="160"/>
      <c r="E129" s="160"/>
      <c r="G129" s="160"/>
      <c r="H129" s="160"/>
      <c r="J129" s="160"/>
      <c r="K129" s="160"/>
      <c r="L129" s="160"/>
    </row>
    <row r="130" spans="1:12" s="161" customFormat="1" x14ac:dyDescent="0.25"/>
    <row r="131" spans="1:12" s="161" customFormat="1" x14ac:dyDescent="0.25"/>
    <row r="132" spans="1:12" s="161" customFormat="1" x14ac:dyDescent="0.25"/>
    <row r="133" spans="1:12" s="161" customFormat="1" x14ac:dyDescent="0.25"/>
    <row r="134" spans="1:12" s="161" customFormat="1" x14ac:dyDescent="0.25"/>
    <row r="135" spans="1:12" s="161" customFormat="1" x14ac:dyDescent="0.25"/>
    <row r="136" spans="1:12" s="161" customFormat="1" x14ac:dyDescent="0.25"/>
    <row r="137" spans="1:12" s="161" customFormat="1" x14ac:dyDescent="0.25"/>
    <row r="138" spans="1:12" s="161" customFormat="1" x14ac:dyDescent="0.25"/>
    <row r="139" spans="1:12" s="161" customFormat="1" x14ac:dyDescent="0.25"/>
    <row r="140" spans="1:12" s="161" customFormat="1" x14ac:dyDescent="0.25"/>
    <row r="141" spans="1:12" s="161" customFormat="1" x14ac:dyDescent="0.25"/>
    <row r="142" spans="1:12" s="161" customFormat="1" x14ac:dyDescent="0.25"/>
    <row r="143" spans="1:12" s="161" customFormat="1" x14ac:dyDescent="0.25"/>
    <row r="144" spans="1:12" s="161" customFormat="1" x14ac:dyDescent="0.25"/>
    <row r="145" s="161" customFormat="1" x14ac:dyDescent="0.25"/>
  </sheetData>
  <sheetProtection algorithmName="SHA-512" hashValue="xADmZHohSQsBhYz4DPDWOxNIQjpSTQ2RZHMq4y9T36UdctlbQChdf+n8hqvKl0gq35D+BR1TBWOoyzNxz0QDww==" saltValue="INqhvJ9BDju0gYFwx5IxRw==" spinCount="100000" sheet="1" objects="1"/>
  <mergeCells count="7">
    <mergeCell ref="A5:F5"/>
    <mergeCell ref="A33:C33"/>
    <mergeCell ref="A77:C77"/>
    <mergeCell ref="A112:C112"/>
    <mergeCell ref="K12:K31"/>
    <mergeCell ref="C66:E66"/>
    <mergeCell ref="E101:I101"/>
  </mergeCells>
  <hyperlinks>
    <hyperlink ref="B4" r:id="rId1" xr:uid="{A9444C1E-8110-4D79-B88F-DACF2DAC2784}"/>
    <hyperlink ref="A1" location="HOME!A1" display="HOME" xr:uid="{3622B38B-4495-42AD-8835-30F0E6BC134E}"/>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F2E89-C8B6-4ADD-A8B1-F0209F6DAA29}">
  <sheetPr codeName="Sheet5">
    <tabColor theme="9" tint="0.39997558519241921"/>
  </sheetPr>
  <dimension ref="A1:L88"/>
  <sheetViews>
    <sheetView showGridLines="0" topLeftCell="A28" zoomScaleNormal="100" workbookViewId="0">
      <selection activeCell="F8" sqref="F8"/>
    </sheetView>
  </sheetViews>
  <sheetFormatPr defaultRowHeight="15" x14ac:dyDescent="0.25"/>
  <cols>
    <col min="1" max="1" width="35.42578125" customWidth="1"/>
    <col min="2" max="2" width="18.85546875" customWidth="1"/>
    <col min="3" max="3" width="23.42578125" customWidth="1"/>
    <col min="4" max="4" width="16.28515625" customWidth="1"/>
    <col min="5" max="5" width="22.42578125" customWidth="1"/>
    <col min="6" max="6" width="27.5703125" customWidth="1"/>
    <col min="7" max="7" width="18.42578125" customWidth="1"/>
    <col min="8" max="8" width="15.5703125" customWidth="1"/>
    <col min="9" max="9" width="12" bestFit="1" customWidth="1"/>
  </cols>
  <sheetData>
    <row r="1" spans="1:12" ht="18.75" x14ac:dyDescent="0.3">
      <c r="A1" s="409" t="s">
        <v>628</v>
      </c>
    </row>
    <row r="3" spans="1:12" ht="50.1" customHeight="1" x14ac:dyDescent="0.3">
      <c r="A3" s="1" t="s">
        <v>0</v>
      </c>
      <c r="B3" s="2"/>
      <c r="C3" s="2"/>
      <c r="D3" s="2"/>
      <c r="E3" s="2"/>
      <c r="F3" s="2"/>
      <c r="G3" s="2"/>
      <c r="H3" s="2"/>
      <c r="I3" s="2"/>
      <c r="J3" s="2"/>
      <c r="K3" s="2"/>
      <c r="L3" s="2"/>
    </row>
    <row r="4" spans="1:12" x14ac:dyDescent="0.25">
      <c r="A4" t="s">
        <v>1</v>
      </c>
      <c r="B4" s="3" t="s">
        <v>2</v>
      </c>
    </row>
    <row r="5" spans="1:12" x14ac:dyDescent="0.25">
      <c r="A5" s="851" t="s">
        <v>3</v>
      </c>
      <c r="B5" s="851"/>
      <c r="C5" s="851"/>
      <c r="D5" s="851"/>
      <c r="E5" s="851"/>
      <c r="F5" s="851"/>
    </row>
    <row r="6" spans="1:12" ht="15.75" x14ac:dyDescent="0.25">
      <c r="A6" s="4" t="s">
        <v>4</v>
      </c>
    </row>
    <row r="7" spans="1:12" s="5" customFormat="1" ht="28.5" customHeight="1" x14ac:dyDescent="0.25">
      <c r="A7" s="5" t="s">
        <v>5</v>
      </c>
      <c r="C7" s="6" t="s">
        <v>6</v>
      </c>
      <c r="D7" s="5" t="s">
        <v>7</v>
      </c>
      <c r="E7" s="5" t="s">
        <v>8</v>
      </c>
    </row>
    <row r="8" spans="1:12" x14ac:dyDescent="0.25">
      <c r="A8" t="s">
        <v>9</v>
      </c>
    </row>
    <row r="9" spans="1:12" x14ac:dyDescent="0.25">
      <c r="A9" t="s">
        <v>10</v>
      </c>
      <c r="C9">
        <v>56100</v>
      </c>
      <c r="D9">
        <v>54300</v>
      </c>
      <c r="E9">
        <v>58300</v>
      </c>
    </row>
    <row r="11" spans="1:12" ht="15.75" thickBot="1" x14ac:dyDescent="0.3">
      <c r="A11" s="7"/>
      <c r="C11" s="8"/>
      <c r="D11" s="8"/>
    </row>
    <row r="12" spans="1:12" ht="15.75" thickTop="1" x14ac:dyDescent="0.25">
      <c r="A12" s="9" t="s">
        <v>11</v>
      </c>
      <c r="B12" s="10" t="s">
        <v>12</v>
      </c>
      <c r="C12" s="10"/>
      <c r="D12" s="10"/>
      <c r="E12" s="11"/>
      <c r="F12" s="11"/>
      <c r="G12" s="11"/>
      <c r="H12" s="11"/>
      <c r="I12" s="11"/>
      <c r="J12" s="11"/>
      <c r="K12" s="11"/>
      <c r="L12" s="12"/>
    </row>
    <row r="13" spans="1:12" ht="42.75" customHeight="1" x14ac:dyDescent="0.25">
      <c r="B13" s="13" t="s">
        <v>13</v>
      </c>
      <c r="C13" s="13" t="s">
        <v>14</v>
      </c>
      <c r="D13" s="13" t="s">
        <v>15</v>
      </c>
      <c r="E13" s="13" t="s">
        <v>16</v>
      </c>
      <c r="F13" s="13" t="s">
        <v>17</v>
      </c>
      <c r="G13" s="14" t="s">
        <v>18</v>
      </c>
      <c r="H13" s="13" t="s">
        <v>19</v>
      </c>
      <c r="I13" s="13" t="s">
        <v>20</v>
      </c>
      <c r="L13" s="15"/>
    </row>
    <row r="14" spans="1:12" x14ac:dyDescent="0.25">
      <c r="A14" s="16" t="s">
        <v>21</v>
      </c>
      <c r="B14" s="5"/>
      <c r="C14" s="5"/>
      <c r="D14" s="5"/>
      <c r="E14" s="5"/>
      <c r="F14" s="5"/>
      <c r="G14" s="17"/>
      <c r="L14" s="15"/>
    </row>
    <row r="15" spans="1:12" x14ac:dyDescent="0.25">
      <c r="A15" s="18" t="s">
        <v>22</v>
      </c>
      <c r="B15" s="19">
        <v>2109476</v>
      </c>
      <c r="C15" s="20">
        <v>3.5999999999999998E-6</v>
      </c>
      <c r="D15" s="20">
        <f>B15*C15</f>
        <v>7.5941136</v>
      </c>
      <c r="E15" s="20">
        <v>56100</v>
      </c>
      <c r="F15" s="21">
        <f>D15*E15</f>
        <v>426029.77295999997</v>
      </c>
      <c r="G15" s="17">
        <f>(F15/25)+F15</f>
        <v>443070.96387839998</v>
      </c>
      <c r="H15" s="22">
        <f>((F15/298)+G15)</f>
        <v>444500.59398900403</v>
      </c>
      <c r="I15" s="22">
        <f>H15/1000000</f>
        <v>0.44450059398900404</v>
      </c>
      <c r="L15" s="15"/>
    </row>
    <row r="16" spans="1:12" x14ac:dyDescent="0.25">
      <c r="A16" s="18" t="s">
        <v>23</v>
      </c>
      <c r="B16" s="19">
        <v>4660113</v>
      </c>
      <c r="C16" s="20">
        <v>3.5999999999999998E-6</v>
      </c>
      <c r="D16" s="20">
        <f>B16*C16</f>
        <v>16.7764068</v>
      </c>
      <c r="E16" s="20">
        <v>56100</v>
      </c>
      <c r="F16" s="21">
        <f>D16*E16</f>
        <v>941156.42148000002</v>
      </c>
      <c r="G16" s="17">
        <f>(F16/25)+F16</f>
        <v>978802.67833919998</v>
      </c>
      <c r="H16" s="22">
        <f>((F16/298)+G16)</f>
        <v>981960.92136430065</v>
      </c>
      <c r="I16" s="22">
        <f>H16/1000000</f>
        <v>0.98196092136430069</v>
      </c>
      <c r="L16" s="15"/>
    </row>
    <row r="17" spans="1:12" x14ac:dyDescent="0.25">
      <c r="A17" s="16"/>
      <c r="B17" s="23">
        <f>SUM(B15:B16)</f>
        <v>6769589</v>
      </c>
      <c r="C17" s="24"/>
      <c r="D17" s="24">
        <f>SUM(D15:D16)</f>
        <v>24.3705204</v>
      </c>
      <c r="E17" s="24"/>
      <c r="F17" s="25">
        <f>SUM(F15:F16)</f>
        <v>1367186.19444</v>
      </c>
      <c r="I17" s="26">
        <f>SUM(I15:I16)</f>
        <v>1.4264615153533047</v>
      </c>
      <c r="J17" s="8" t="s">
        <v>24</v>
      </c>
      <c r="L17" s="15"/>
    </row>
    <row r="18" spans="1:12" ht="15.75" thickBot="1" x14ac:dyDescent="0.3">
      <c r="A18" s="27"/>
      <c r="B18" s="28"/>
      <c r="C18" s="28"/>
      <c r="D18" s="28"/>
      <c r="E18" s="28"/>
      <c r="F18" s="28"/>
      <c r="G18" s="28"/>
      <c r="H18" s="28"/>
      <c r="I18" s="28"/>
      <c r="J18" s="28"/>
      <c r="K18" s="28"/>
      <c r="L18" s="29"/>
    </row>
    <row r="19" spans="1:12" ht="15.75" thickTop="1" x14ac:dyDescent="0.25">
      <c r="D19" s="30"/>
    </row>
    <row r="20" spans="1:12" ht="21" x14ac:dyDescent="0.35">
      <c r="A20" s="852" t="s">
        <v>25</v>
      </c>
      <c r="B20" s="852"/>
      <c r="C20" s="852"/>
      <c r="D20" s="31"/>
      <c r="E20" s="31"/>
      <c r="F20" s="31"/>
      <c r="G20" s="31"/>
      <c r="H20" s="31"/>
      <c r="I20" s="31"/>
      <c r="J20" s="31"/>
      <c r="K20" s="31"/>
      <c r="L20" s="31"/>
    </row>
    <row r="21" spans="1:12" x14ac:dyDescent="0.25">
      <c r="A21" s="32" t="s">
        <v>26</v>
      </c>
      <c r="B21" s="32"/>
      <c r="C21" s="32"/>
      <c r="D21" s="33"/>
      <c r="E21" s="32"/>
      <c r="F21" s="32"/>
      <c r="G21" s="32"/>
      <c r="H21" s="32"/>
      <c r="I21" s="32"/>
      <c r="J21" s="32"/>
      <c r="K21" s="32"/>
      <c r="L21" s="33"/>
    </row>
    <row r="22" spans="1:12" x14ac:dyDescent="0.25">
      <c r="A22" s="33" t="s">
        <v>27</v>
      </c>
      <c r="B22" s="33"/>
      <c r="C22" s="33"/>
      <c r="D22" s="33"/>
      <c r="E22" s="33"/>
      <c r="F22" s="33"/>
      <c r="G22" s="33"/>
      <c r="H22" s="33"/>
      <c r="I22" s="33"/>
      <c r="J22" s="33"/>
      <c r="K22" s="33"/>
      <c r="L22" s="33"/>
    </row>
    <row r="23" spans="1:12" x14ac:dyDescent="0.25">
      <c r="A23" s="33" t="s">
        <v>28</v>
      </c>
      <c r="B23" s="33"/>
      <c r="C23" s="33"/>
      <c r="D23" s="33"/>
      <c r="E23" s="33"/>
      <c r="F23" s="33"/>
      <c r="G23" s="33"/>
      <c r="H23" s="33"/>
      <c r="I23" s="33"/>
      <c r="J23" s="33"/>
      <c r="K23" s="33"/>
      <c r="L23" s="33"/>
    </row>
    <row r="24" spans="1:12" x14ac:dyDescent="0.25">
      <c r="A24" s="33" t="s">
        <v>29</v>
      </c>
      <c r="B24" s="33"/>
      <c r="C24" s="33"/>
      <c r="D24" s="33"/>
      <c r="E24" s="33"/>
      <c r="F24" s="33"/>
      <c r="G24" s="33"/>
      <c r="H24" s="33"/>
      <c r="I24" s="33"/>
      <c r="J24" s="33"/>
      <c r="K24" s="33"/>
      <c r="L24" s="33"/>
    </row>
    <row r="25" spans="1:12" ht="15.75" thickBot="1" x14ac:dyDescent="0.3">
      <c r="A25" s="33"/>
      <c r="B25" s="33"/>
      <c r="C25" s="33"/>
      <c r="D25" s="33"/>
      <c r="E25" s="33"/>
      <c r="F25" s="33"/>
      <c r="G25" s="33"/>
      <c r="H25" s="33"/>
      <c r="I25" s="33"/>
      <c r="J25" s="33"/>
      <c r="K25" s="33"/>
      <c r="L25" s="33"/>
    </row>
    <row r="26" spans="1:12" ht="30.75" thickTop="1" x14ac:dyDescent="0.25">
      <c r="A26" s="34" t="s">
        <v>30</v>
      </c>
      <c r="B26" s="35" t="s">
        <v>13</v>
      </c>
      <c r="C26" s="36" t="s">
        <v>14</v>
      </c>
      <c r="D26" s="36" t="s">
        <v>15</v>
      </c>
      <c r="E26" s="36" t="s">
        <v>16</v>
      </c>
      <c r="F26" s="36" t="s">
        <v>17</v>
      </c>
      <c r="G26" s="37" t="s">
        <v>18</v>
      </c>
      <c r="H26" s="36" t="s">
        <v>31</v>
      </c>
      <c r="I26" s="38" t="s">
        <v>32</v>
      </c>
      <c r="J26" s="33"/>
      <c r="K26" s="33"/>
      <c r="L26" s="33"/>
    </row>
    <row r="27" spans="1:12" ht="15.75" thickBot="1" x14ac:dyDescent="0.3">
      <c r="A27" s="16"/>
      <c r="B27" s="39"/>
      <c r="C27" s="40"/>
      <c r="D27" s="40"/>
      <c r="E27" s="40"/>
      <c r="F27" s="40"/>
      <c r="G27" s="41"/>
      <c r="H27" s="42"/>
      <c r="I27" s="15"/>
      <c r="J27" s="33"/>
      <c r="K27" s="33"/>
      <c r="L27" s="33"/>
    </row>
    <row r="28" spans="1:12" ht="15.75" thickBot="1" x14ac:dyDescent="0.3">
      <c r="A28" s="18" t="s">
        <v>22</v>
      </c>
      <c r="B28" s="43"/>
      <c r="C28" s="44">
        <v>3.5999999999999998E-6</v>
      </c>
      <c r="D28" s="44">
        <f>B28*C28</f>
        <v>0</v>
      </c>
      <c r="E28" s="44">
        <v>56100</v>
      </c>
      <c r="F28" s="45">
        <f>D28*E28</f>
        <v>0</v>
      </c>
      <c r="G28" s="41">
        <f>(F28/25)+F28</f>
        <v>0</v>
      </c>
      <c r="H28" s="46">
        <f>((F28/298)+G28)</f>
        <v>0</v>
      </c>
      <c r="I28" s="47">
        <f>H28/1000000</f>
        <v>0</v>
      </c>
      <c r="J28" s="33"/>
      <c r="K28" s="33"/>
      <c r="L28" s="33"/>
    </row>
    <row r="29" spans="1:12" ht="15.75" thickBot="1" x14ac:dyDescent="0.3">
      <c r="A29" s="18" t="s">
        <v>23</v>
      </c>
      <c r="B29" s="43"/>
      <c r="C29" s="44">
        <v>3.5999999999999998E-6</v>
      </c>
      <c r="D29" s="44">
        <f>B29*C29</f>
        <v>0</v>
      </c>
      <c r="E29" s="44">
        <v>56100</v>
      </c>
      <c r="F29" s="45">
        <f>D29*E29</f>
        <v>0</v>
      </c>
      <c r="G29" s="41">
        <f>(F29/25)+F29</f>
        <v>0</v>
      </c>
      <c r="H29" s="46">
        <f>((F29/298)+G29)</f>
        <v>0</v>
      </c>
      <c r="I29" s="47">
        <f>H29/1000000</f>
        <v>0</v>
      </c>
      <c r="J29" s="33"/>
      <c r="K29" s="33"/>
      <c r="L29" s="33"/>
    </row>
    <row r="30" spans="1:12" ht="15.75" thickBot="1" x14ac:dyDescent="0.3">
      <c r="A30" s="27"/>
      <c r="B30" s="48"/>
      <c r="C30" s="49"/>
      <c r="D30" s="49"/>
      <c r="E30" s="49"/>
      <c r="F30" s="50"/>
      <c r="G30" s="28"/>
      <c r="H30" s="28"/>
      <c r="I30" s="51">
        <f ca="1">I28+I30</f>
        <v>0</v>
      </c>
      <c r="J30" s="33"/>
      <c r="K30" s="33"/>
      <c r="L30" s="33"/>
    </row>
    <row r="31" spans="1:12" ht="16.5" thickTop="1" thickBot="1" x14ac:dyDescent="0.3">
      <c r="A31" s="33"/>
      <c r="B31" s="33"/>
      <c r="C31" s="33"/>
      <c r="D31" s="33"/>
      <c r="E31" s="33"/>
      <c r="F31" s="33"/>
      <c r="G31" s="33"/>
      <c r="H31" s="33"/>
      <c r="I31" s="33"/>
      <c r="J31" s="33"/>
      <c r="K31" s="33"/>
      <c r="L31" s="33"/>
    </row>
    <row r="32" spans="1:12" ht="50.1" customHeight="1" x14ac:dyDescent="0.3">
      <c r="A32" s="52" t="s">
        <v>33</v>
      </c>
      <c r="B32" s="53"/>
      <c r="C32" s="54"/>
      <c r="D32" s="53"/>
      <c r="E32" s="53"/>
      <c r="F32" s="54"/>
      <c r="G32" s="54"/>
      <c r="H32" s="54"/>
      <c r="I32" s="54"/>
      <c r="J32" s="53"/>
      <c r="K32" s="54"/>
      <c r="L32" s="54"/>
    </row>
    <row r="33" spans="1:12" ht="15.75" x14ac:dyDescent="0.25">
      <c r="A33" s="4" t="s">
        <v>34</v>
      </c>
      <c r="C33" t="s">
        <v>35</v>
      </c>
    </row>
    <row r="34" spans="1:12" x14ac:dyDescent="0.25">
      <c r="A34" s="55" t="s">
        <v>36</v>
      </c>
      <c r="B34" s="56" t="s">
        <v>37</v>
      </c>
      <c r="C34" t="s">
        <v>7</v>
      </c>
      <c r="D34" t="s">
        <v>8</v>
      </c>
    </row>
    <row r="35" spans="1:12" x14ac:dyDescent="0.25">
      <c r="A35" t="s">
        <v>38</v>
      </c>
      <c r="B35">
        <v>69300</v>
      </c>
      <c r="C35">
        <v>67500</v>
      </c>
      <c r="D35">
        <v>73000</v>
      </c>
    </row>
    <row r="36" spans="1:12" x14ac:dyDescent="0.25">
      <c r="A36" t="s">
        <v>39</v>
      </c>
      <c r="B36">
        <v>74100</v>
      </c>
      <c r="C36">
        <v>72600</v>
      </c>
      <c r="D36">
        <v>74800</v>
      </c>
    </row>
    <row r="37" spans="1:12" x14ac:dyDescent="0.25">
      <c r="A37" t="s">
        <v>40</v>
      </c>
      <c r="B37">
        <v>63100</v>
      </c>
      <c r="C37">
        <v>61600</v>
      </c>
      <c r="D37">
        <v>65600</v>
      </c>
    </row>
    <row r="38" spans="1:12" x14ac:dyDescent="0.25">
      <c r="A38" t="s">
        <v>41</v>
      </c>
      <c r="B38">
        <v>71900</v>
      </c>
      <c r="C38">
        <v>70800</v>
      </c>
      <c r="D38">
        <v>73700</v>
      </c>
    </row>
    <row r="39" spans="1:12" x14ac:dyDescent="0.25">
      <c r="A39" t="s">
        <v>42</v>
      </c>
      <c r="B39">
        <v>73300</v>
      </c>
      <c r="C39">
        <v>71900</v>
      </c>
      <c r="D39">
        <v>75200</v>
      </c>
    </row>
    <row r="40" spans="1:12" x14ac:dyDescent="0.25">
      <c r="A40" t="s">
        <v>43</v>
      </c>
      <c r="B40">
        <v>56100</v>
      </c>
      <c r="C40">
        <v>54300</v>
      </c>
      <c r="D40">
        <v>58300</v>
      </c>
    </row>
    <row r="41" spans="1:12" x14ac:dyDescent="0.25">
      <c r="A41" t="s">
        <v>44</v>
      </c>
      <c r="B41">
        <v>56100</v>
      </c>
      <c r="C41">
        <v>54300</v>
      </c>
      <c r="D41">
        <v>58300</v>
      </c>
    </row>
    <row r="44" spans="1:12" ht="21" x14ac:dyDescent="0.35">
      <c r="A44" s="852" t="s">
        <v>45</v>
      </c>
      <c r="B44" s="852"/>
      <c r="C44" s="852"/>
      <c r="D44" s="31"/>
      <c r="E44" s="31"/>
      <c r="F44" s="31"/>
      <c r="G44" s="31"/>
      <c r="H44" s="31"/>
      <c r="I44" s="31"/>
      <c r="J44" s="31"/>
      <c r="K44" s="31"/>
      <c r="L44" s="31"/>
    </row>
    <row r="45" spans="1:12" x14ac:dyDescent="0.25">
      <c r="A45" s="32" t="s">
        <v>46</v>
      </c>
      <c r="B45" s="33"/>
      <c r="C45" s="33"/>
      <c r="D45" s="33"/>
      <c r="E45" s="33"/>
      <c r="F45" s="33"/>
      <c r="G45" s="33"/>
      <c r="H45" s="33"/>
      <c r="I45" s="33"/>
      <c r="J45" s="33"/>
      <c r="K45" s="33"/>
      <c r="L45" s="33"/>
    </row>
    <row r="46" spans="1:12" x14ac:dyDescent="0.25">
      <c r="A46" s="33" t="s">
        <v>47</v>
      </c>
      <c r="B46" s="33"/>
      <c r="C46" s="33"/>
      <c r="D46" s="33"/>
      <c r="E46" s="33"/>
      <c r="F46" s="33"/>
      <c r="G46" s="33"/>
      <c r="H46" s="33"/>
      <c r="I46" s="33"/>
      <c r="J46" s="33"/>
      <c r="K46" s="33"/>
      <c r="L46" s="33"/>
    </row>
    <row r="47" spans="1:12" ht="15.75" thickBot="1" x14ac:dyDescent="0.3">
      <c r="A47" s="33"/>
      <c r="B47" s="33"/>
      <c r="C47" s="33"/>
      <c r="D47" s="33"/>
      <c r="E47" s="33"/>
      <c r="F47" s="33"/>
      <c r="G47" s="33"/>
      <c r="H47" s="33"/>
      <c r="I47" s="33"/>
      <c r="J47" s="33"/>
      <c r="K47" s="33"/>
      <c r="L47" s="33"/>
    </row>
    <row r="48" spans="1:12" ht="29.25" thickTop="1" thickBot="1" x14ac:dyDescent="0.3">
      <c r="A48" s="34" t="s">
        <v>30</v>
      </c>
      <c r="B48" s="57" t="s">
        <v>48</v>
      </c>
      <c r="C48" s="36" t="s">
        <v>49</v>
      </c>
      <c r="D48" s="36" t="s">
        <v>50</v>
      </c>
      <c r="E48" s="11" t="s">
        <v>51</v>
      </c>
      <c r="F48" s="36" t="s">
        <v>17</v>
      </c>
      <c r="G48" s="36" t="s">
        <v>52</v>
      </c>
      <c r="H48" s="36" t="s">
        <v>53</v>
      </c>
      <c r="I48" s="58" t="s">
        <v>54</v>
      </c>
      <c r="J48" s="33"/>
      <c r="K48" s="33"/>
      <c r="L48" s="33"/>
    </row>
    <row r="49" spans="1:12" ht="15.75" thickBot="1" x14ac:dyDescent="0.3">
      <c r="A49" s="16"/>
      <c r="B49" s="59"/>
      <c r="C49" t="s">
        <v>38</v>
      </c>
      <c r="D49" s="59"/>
      <c r="E49" s="42">
        <f>((D49*0.78)*34.2)/1000000</f>
        <v>0</v>
      </c>
      <c r="F49" s="42">
        <f>E49*69300</f>
        <v>0</v>
      </c>
      <c r="G49" s="60">
        <f>(33*E49)</f>
        <v>0</v>
      </c>
      <c r="H49" s="60">
        <f>(3.2*E49)</f>
        <v>0</v>
      </c>
      <c r="I49" s="15">
        <f>(F49+G49+H49)/1000000</f>
        <v>0</v>
      </c>
      <c r="J49" s="33"/>
      <c r="K49" s="33"/>
      <c r="L49" s="33"/>
    </row>
    <row r="50" spans="1:12" ht="15.75" thickBot="1" x14ac:dyDescent="0.3">
      <c r="A50" s="16"/>
      <c r="B50" s="59"/>
      <c r="C50" t="s">
        <v>55</v>
      </c>
      <c r="D50" s="59"/>
      <c r="E50" s="42">
        <f>((D50*0.832)*31.857)/1000000</f>
        <v>0</v>
      </c>
      <c r="F50" s="42">
        <f>E50*74100</f>
        <v>0</v>
      </c>
      <c r="G50" s="42">
        <f>(3.9*E50)</f>
        <v>0</v>
      </c>
      <c r="H50" s="42">
        <f>(3.9*E50)</f>
        <v>0</v>
      </c>
      <c r="I50" s="15">
        <f>(F50+G50+H50)/1000000</f>
        <v>0</v>
      </c>
      <c r="J50" s="33"/>
      <c r="K50" s="33"/>
      <c r="L50" s="33"/>
    </row>
    <row r="51" spans="1:12" ht="15.75" thickBot="1" x14ac:dyDescent="0.3">
      <c r="A51" s="16"/>
      <c r="B51" s="59"/>
      <c r="C51" t="s">
        <v>56</v>
      </c>
      <c r="D51" s="59"/>
      <c r="E51" s="42">
        <f>((D51*0.78)*34.2)/1000000</f>
        <v>0</v>
      </c>
      <c r="F51" s="42">
        <f>E51*71900</f>
        <v>0</v>
      </c>
      <c r="G51" s="61">
        <f>(3.8*E51)</f>
        <v>0</v>
      </c>
      <c r="H51" s="61"/>
      <c r="I51" s="15">
        <f>(F51+G51+H51)/1000000</f>
        <v>0</v>
      </c>
      <c r="J51" s="33"/>
      <c r="K51" s="33"/>
      <c r="L51" s="33"/>
    </row>
    <row r="52" spans="1:12" ht="15.75" thickBot="1" x14ac:dyDescent="0.3">
      <c r="A52" s="27"/>
      <c r="B52" s="28"/>
      <c r="C52" s="28"/>
      <c r="D52" s="28"/>
      <c r="E52" s="28"/>
      <c r="F52" s="28"/>
      <c r="G52" s="28"/>
      <c r="H52" s="28"/>
      <c r="I52" s="29">
        <f>SUM(I49:I51)</f>
        <v>0</v>
      </c>
      <c r="J52" s="33"/>
      <c r="K52" s="33"/>
      <c r="L52" s="33"/>
    </row>
    <row r="53" spans="1:12" ht="16.5" thickTop="1" thickBot="1" x14ac:dyDescent="0.3">
      <c r="A53" s="33"/>
      <c r="B53" s="33"/>
      <c r="C53" s="33"/>
      <c r="D53" s="33"/>
      <c r="E53" s="33"/>
      <c r="F53" s="33"/>
      <c r="G53" s="33"/>
      <c r="H53" s="33"/>
      <c r="I53" s="33"/>
      <c r="J53" s="33"/>
      <c r="K53" s="33"/>
      <c r="L53" s="33"/>
    </row>
    <row r="54" spans="1:12" ht="50.1" customHeight="1" x14ac:dyDescent="0.3">
      <c r="A54" s="62" t="s">
        <v>57</v>
      </c>
      <c r="B54" s="63"/>
      <c r="C54" s="63"/>
      <c r="D54" s="63"/>
      <c r="E54" s="63"/>
      <c r="F54" s="63"/>
      <c r="G54" s="63"/>
      <c r="H54" s="63"/>
      <c r="I54" s="63"/>
      <c r="J54" s="63"/>
      <c r="K54" s="64"/>
      <c r="L54" s="64"/>
    </row>
    <row r="58" spans="1:12" ht="21" x14ac:dyDescent="0.35">
      <c r="A58" s="852" t="s">
        <v>58</v>
      </c>
      <c r="B58" s="852"/>
      <c r="C58" s="852"/>
      <c r="D58" s="31"/>
      <c r="E58" s="31"/>
      <c r="F58" s="31"/>
      <c r="G58" s="31"/>
      <c r="H58" s="31"/>
      <c r="I58" s="31"/>
      <c r="J58" s="31"/>
      <c r="K58" s="31"/>
      <c r="L58" s="31"/>
    </row>
    <row r="59" spans="1:12" x14ac:dyDescent="0.25">
      <c r="A59" s="32" t="s">
        <v>59</v>
      </c>
      <c r="B59" s="33"/>
      <c r="C59" s="33"/>
      <c r="D59" s="33"/>
      <c r="E59" s="33"/>
      <c r="F59" s="33"/>
      <c r="G59" s="33"/>
      <c r="H59" s="33"/>
      <c r="I59" s="33"/>
      <c r="J59" s="33"/>
      <c r="K59" s="33"/>
      <c r="L59" s="33"/>
    </row>
    <row r="60" spans="1:12" x14ac:dyDescent="0.25">
      <c r="A60" s="33" t="s">
        <v>60</v>
      </c>
      <c r="B60" s="33"/>
      <c r="C60" s="33"/>
      <c r="D60" s="33"/>
      <c r="E60" s="33"/>
      <c r="F60" s="33"/>
      <c r="G60" s="33"/>
      <c r="H60" s="33"/>
      <c r="I60" s="33"/>
      <c r="J60" s="33"/>
      <c r="K60" s="33"/>
      <c r="L60" s="33"/>
    </row>
    <row r="61" spans="1:12" ht="15.75" thickBot="1" x14ac:dyDescent="0.3">
      <c r="A61" s="33"/>
      <c r="B61" s="33"/>
      <c r="C61" s="33"/>
      <c r="D61" s="33"/>
      <c r="E61" s="33"/>
      <c r="F61" s="33"/>
      <c r="G61" s="33"/>
      <c r="H61" s="33"/>
      <c r="I61" s="33"/>
      <c r="J61" s="33"/>
      <c r="K61" s="33"/>
      <c r="L61" s="33"/>
    </row>
    <row r="62" spans="1:12" ht="15.75" thickTop="1" x14ac:dyDescent="0.25">
      <c r="A62" s="33"/>
      <c r="B62" s="65" t="s">
        <v>61</v>
      </c>
      <c r="C62" s="33"/>
      <c r="D62" s="33"/>
      <c r="E62" s="33">
        <v>1488.05</v>
      </c>
      <c r="F62" s="66" t="s">
        <v>62</v>
      </c>
      <c r="G62" s="33"/>
      <c r="H62" s="33"/>
      <c r="I62" s="33"/>
      <c r="J62" s="33"/>
      <c r="K62" s="33"/>
      <c r="L62" s="33"/>
    </row>
    <row r="63" spans="1:12" x14ac:dyDescent="0.25">
      <c r="A63" s="33"/>
      <c r="B63" s="33" t="s">
        <v>63</v>
      </c>
      <c r="C63" s="33"/>
      <c r="D63" s="33"/>
      <c r="E63" s="33">
        <v>7168100</v>
      </c>
      <c r="F63" s="33" t="s">
        <v>64</v>
      </c>
      <c r="G63" s="33"/>
      <c r="H63" s="33"/>
      <c r="I63" s="33"/>
      <c r="J63" s="33"/>
      <c r="K63" s="33"/>
      <c r="L63" s="33"/>
    </row>
    <row r="64" spans="1:12" x14ac:dyDescent="0.25">
      <c r="A64" s="33"/>
      <c r="B64" s="66" t="s">
        <v>65</v>
      </c>
      <c r="C64" s="33"/>
      <c r="D64" s="33"/>
      <c r="E64" s="33">
        <f>E62/E63</f>
        <v>2.0759336504792063E-4</v>
      </c>
      <c r="F64" s="66" t="s">
        <v>66</v>
      </c>
      <c r="G64" s="33"/>
      <c r="H64" s="33"/>
      <c r="I64" s="33"/>
      <c r="J64" s="33"/>
      <c r="K64" s="33"/>
      <c r="L64" s="33"/>
    </row>
    <row r="65" spans="1:12" x14ac:dyDescent="0.25">
      <c r="A65" s="33"/>
      <c r="B65" s="33"/>
      <c r="C65" s="33"/>
      <c r="D65" s="33"/>
      <c r="E65" s="33"/>
      <c r="F65" s="33"/>
      <c r="G65" s="33"/>
      <c r="H65" s="33"/>
      <c r="I65" s="33"/>
      <c r="J65" s="33"/>
      <c r="K65" s="33"/>
      <c r="L65" s="33"/>
    </row>
    <row r="66" spans="1:12" ht="15.75" thickBot="1" x14ac:dyDescent="0.3">
      <c r="A66" s="33"/>
      <c r="B66" s="33"/>
      <c r="C66" s="33"/>
      <c r="D66" s="33"/>
      <c r="E66" s="33"/>
      <c r="F66" s="33"/>
      <c r="G66" s="33"/>
      <c r="H66" s="33"/>
      <c r="I66" s="33"/>
      <c r="J66" s="33"/>
      <c r="K66" s="33"/>
      <c r="L66" s="33"/>
    </row>
    <row r="67" spans="1:12" ht="15.75" customHeight="1" thickTop="1" x14ac:dyDescent="0.25">
      <c r="A67" s="34" t="s">
        <v>30</v>
      </c>
      <c r="B67" s="11"/>
      <c r="C67" s="11"/>
      <c r="D67" s="11"/>
      <c r="E67" s="853" t="s">
        <v>67</v>
      </c>
      <c r="F67" s="853"/>
      <c r="G67" s="11"/>
      <c r="H67" s="11"/>
      <c r="I67" s="12"/>
      <c r="J67" s="33"/>
      <c r="K67" s="33"/>
      <c r="L67" s="33"/>
    </row>
    <row r="68" spans="1:12" ht="15.75" thickBot="1" x14ac:dyDescent="0.3">
      <c r="A68" s="16"/>
      <c r="E68" s="854"/>
      <c r="F68" s="854"/>
      <c r="I68" s="15"/>
      <c r="J68" s="33"/>
      <c r="K68" s="33"/>
      <c r="L68" s="33"/>
    </row>
    <row r="69" spans="1:12" ht="15.75" thickBot="1" x14ac:dyDescent="0.3">
      <c r="A69" s="27"/>
      <c r="B69" s="28" t="s">
        <v>68</v>
      </c>
      <c r="C69" s="28"/>
      <c r="D69" s="67"/>
      <c r="E69" s="68">
        <f>E64*D69</f>
        <v>0</v>
      </c>
      <c r="F69" s="28"/>
      <c r="G69" s="28"/>
      <c r="H69" s="28"/>
      <c r="I69" s="29"/>
      <c r="J69" s="33"/>
      <c r="K69" s="33"/>
      <c r="L69" s="33"/>
    </row>
    <row r="70" spans="1:12" ht="15.75" thickTop="1" x14ac:dyDescent="0.25">
      <c r="A70" s="33"/>
      <c r="B70" s="33"/>
      <c r="C70" s="33"/>
      <c r="D70" s="33"/>
      <c r="E70" s="33"/>
      <c r="F70" s="33"/>
      <c r="G70" s="33"/>
      <c r="H70" s="33"/>
      <c r="I70" s="33"/>
      <c r="J70" s="33"/>
      <c r="K70" s="33"/>
      <c r="L70" s="33"/>
    </row>
    <row r="71" spans="1:12" x14ac:dyDescent="0.25">
      <c r="A71" s="33"/>
      <c r="B71" s="33"/>
      <c r="C71" s="33"/>
      <c r="D71" s="33"/>
      <c r="E71" s="33"/>
      <c r="F71" s="33"/>
      <c r="G71" s="33"/>
      <c r="H71" s="33"/>
      <c r="I71" s="33"/>
      <c r="J71" s="33"/>
      <c r="K71" s="33"/>
      <c r="L71" s="33"/>
    </row>
    <row r="87" spans="1:8" ht="15" customHeight="1" x14ac:dyDescent="0.25">
      <c r="A87" s="78"/>
      <c r="G87" s="79"/>
    </row>
    <row r="88" spans="1:8" x14ac:dyDescent="0.25">
      <c r="B88" s="80"/>
      <c r="C88" s="81"/>
      <c r="D88" s="81"/>
      <c r="E88" s="81"/>
      <c r="F88" s="81"/>
      <c r="G88" s="82"/>
      <c r="H88" s="82"/>
    </row>
  </sheetData>
  <sheetProtection algorithmName="SHA-512" hashValue="skxBoFh8yi1+xuto3iZnuyf0qdKjUTNdysEAOpDsV0diDQqfkFZ6fcVt8FvO1yv14VqSc/L7ASs+C5PLVLUaqQ==" saltValue="PzbyZ9PqvWDsk4P62iBgzA==" spinCount="100000" sheet="1" objects="1" scenarios="1"/>
  <mergeCells count="5">
    <mergeCell ref="A5:F5"/>
    <mergeCell ref="A20:C20"/>
    <mergeCell ref="A44:C44"/>
    <mergeCell ref="A58:C58"/>
    <mergeCell ref="E67:F68"/>
  </mergeCells>
  <hyperlinks>
    <hyperlink ref="B4" r:id="rId1" xr:uid="{3AB13ACB-2377-4742-801C-65128F0E4CE6}"/>
    <hyperlink ref="A1" location="HOME!A1" display="HOME" xr:uid="{9F057D72-EA28-4FC7-BC91-7BA966647B10}"/>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9F5D0-D2D0-4761-AA3E-8F5AA423526F}">
  <sheetPr>
    <tabColor theme="9" tint="0.39997558519241921"/>
  </sheetPr>
  <dimension ref="A1:AK43"/>
  <sheetViews>
    <sheetView topLeftCell="B1" zoomScaleNormal="100" zoomScaleSheetLayoutView="80" workbookViewId="0">
      <selection activeCell="K20" sqref="K20:P23"/>
    </sheetView>
  </sheetViews>
  <sheetFormatPr defaultRowHeight="15" x14ac:dyDescent="0.25"/>
  <sheetData>
    <row r="1" spans="1:37" ht="15.75" x14ac:dyDescent="0.25">
      <c r="A1" s="408" t="s">
        <v>628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37"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row>
    <row r="3" spans="1:37"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row>
    <row r="4" spans="1:37"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1:37"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1:37" x14ac:dyDescent="0.2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row>
    <row r="7" spans="1:37" x14ac:dyDescent="0.2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row>
    <row r="8" spans="1:37" x14ac:dyDescent="0.2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row>
    <row r="9" spans="1:37"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row>
    <row r="10" spans="1:37"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row>
    <row r="11" spans="1:37"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row r="12" spans="1:37"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spans="1:37"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row>
    <row r="14" spans="1:37" x14ac:dyDescent="0.25">
      <c r="A14" s="2"/>
      <c r="B14" s="2"/>
      <c r="C14" s="2"/>
      <c r="D14" s="2"/>
      <c r="E14" s="2"/>
      <c r="F14" s="2"/>
      <c r="G14" s="860" t="s">
        <v>829</v>
      </c>
      <c r="H14" s="860"/>
      <c r="I14" s="860"/>
      <c r="J14" s="860"/>
      <c r="K14" s="860"/>
      <c r="L14" s="860"/>
      <c r="M14" s="860"/>
      <c r="N14" s="860"/>
      <c r="O14" s="860"/>
      <c r="P14" s="860"/>
      <c r="Q14" s="860"/>
      <c r="R14" s="860"/>
      <c r="S14" s="860"/>
      <c r="T14" s="860"/>
      <c r="U14" s="2"/>
      <c r="V14" s="2"/>
      <c r="W14" s="2"/>
      <c r="X14" s="2"/>
      <c r="Y14" s="2"/>
      <c r="Z14" s="2"/>
      <c r="AA14" s="2"/>
      <c r="AB14" s="2"/>
      <c r="AC14" s="2"/>
      <c r="AD14" s="2"/>
      <c r="AE14" s="2"/>
      <c r="AF14" s="2"/>
      <c r="AG14" s="2"/>
      <c r="AH14" s="2"/>
      <c r="AI14" s="2"/>
      <c r="AJ14" s="2"/>
      <c r="AK14" s="2"/>
    </row>
    <row r="15" spans="1:37" x14ac:dyDescent="0.25">
      <c r="A15" s="2"/>
      <c r="B15" s="2"/>
      <c r="C15" s="2"/>
      <c r="D15" s="2"/>
      <c r="E15" s="2"/>
      <c r="F15" s="2"/>
      <c r="G15" s="860"/>
      <c r="H15" s="860"/>
      <c r="I15" s="860"/>
      <c r="J15" s="860"/>
      <c r="K15" s="860"/>
      <c r="L15" s="860"/>
      <c r="M15" s="860"/>
      <c r="N15" s="860"/>
      <c r="O15" s="860"/>
      <c r="P15" s="860"/>
      <c r="Q15" s="860"/>
      <c r="R15" s="860"/>
      <c r="S15" s="860"/>
      <c r="T15" s="860"/>
      <c r="U15" s="2"/>
      <c r="V15" s="2"/>
      <c r="W15" s="2"/>
      <c r="X15" s="2"/>
      <c r="Y15" s="2"/>
      <c r="Z15" s="2"/>
      <c r="AA15" s="2"/>
      <c r="AB15" s="2"/>
      <c r="AC15" s="2"/>
      <c r="AD15" s="2"/>
      <c r="AE15" s="2"/>
      <c r="AF15" s="2"/>
      <c r="AG15" s="2"/>
      <c r="AH15" s="2"/>
      <c r="AI15" s="2"/>
      <c r="AJ15" s="2"/>
      <c r="AK15" s="2"/>
    </row>
    <row r="16" spans="1:37" x14ac:dyDescent="0.25">
      <c r="A16" s="2"/>
      <c r="B16" s="2"/>
      <c r="C16" s="2"/>
      <c r="D16" s="2"/>
      <c r="E16" s="2"/>
      <c r="F16" s="2"/>
      <c r="G16" s="860"/>
      <c r="H16" s="860"/>
      <c r="I16" s="860"/>
      <c r="J16" s="860"/>
      <c r="K16" s="860"/>
      <c r="L16" s="860"/>
      <c r="M16" s="860"/>
      <c r="N16" s="860"/>
      <c r="O16" s="860"/>
      <c r="P16" s="860"/>
      <c r="Q16" s="860"/>
      <c r="R16" s="860"/>
      <c r="S16" s="860"/>
      <c r="T16" s="860"/>
      <c r="U16" s="2"/>
      <c r="V16" s="2"/>
      <c r="W16" s="2"/>
      <c r="X16" s="2"/>
      <c r="Y16" s="2"/>
      <c r="Z16" s="2"/>
      <c r="AA16" s="2"/>
      <c r="AB16" s="2"/>
      <c r="AC16" s="2"/>
      <c r="AD16" s="2"/>
      <c r="AE16" s="2"/>
      <c r="AF16" s="2"/>
      <c r="AG16" s="2"/>
      <c r="AH16" s="2"/>
      <c r="AI16" s="2"/>
      <c r="AJ16" s="2"/>
      <c r="AK16" s="2"/>
    </row>
    <row r="17" spans="1:37" x14ac:dyDescent="0.25">
      <c r="A17" s="2"/>
      <c r="B17" s="2"/>
      <c r="C17" s="2"/>
      <c r="D17" s="2"/>
      <c r="E17" s="2"/>
      <c r="F17" s="2"/>
      <c r="G17" s="860"/>
      <c r="H17" s="860"/>
      <c r="I17" s="860"/>
      <c r="J17" s="860"/>
      <c r="K17" s="860"/>
      <c r="L17" s="860"/>
      <c r="M17" s="860"/>
      <c r="N17" s="860"/>
      <c r="O17" s="860"/>
      <c r="P17" s="860"/>
      <c r="Q17" s="860"/>
      <c r="R17" s="860"/>
      <c r="S17" s="860"/>
      <c r="T17" s="860"/>
      <c r="U17" s="2"/>
      <c r="V17" s="2"/>
      <c r="W17" s="2"/>
      <c r="X17" s="2"/>
      <c r="Y17" s="2"/>
      <c r="Z17" s="2"/>
      <c r="AA17" s="2"/>
      <c r="AB17" s="2"/>
      <c r="AC17" s="2"/>
      <c r="AD17" s="2"/>
      <c r="AE17" s="2"/>
      <c r="AF17" s="2"/>
      <c r="AG17" s="2"/>
      <c r="AH17" s="2"/>
      <c r="AI17" s="2"/>
      <c r="AJ17" s="2"/>
      <c r="AK17" s="2"/>
    </row>
    <row r="18" spans="1:37" x14ac:dyDescent="0.25">
      <c r="A18" s="2"/>
      <c r="B18" s="2"/>
      <c r="C18" s="2"/>
      <c r="D18" s="2"/>
      <c r="E18" s="2"/>
      <c r="F18" s="2"/>
      <c r="G18" s="860"/>
      <c r="H18" s="860"/>
      <c r="I18" s="860"/>
      <c r="J18" s="860"/>
      <c r="K18" s="860"/>
      <c r="L18" s="860"/>
      <c r="M18" s="860"/>
      <c r="N18" s="860"/>
      <c r="O18" s="860"/>
      <c r="P18" s="860"/>
      <c r="Q18" s="860"/>
      <c r="R18" s="860"/>
      <c r="S18" s="860"/>
      <c r="T18" s="860"/>
      <c r="U18" s="2"/>
      <c r="V18" s="2"/>
      <c r="W18" s="2"/>
      <c r="X18" s="2"/>
      <c r="Y18" s="2"/>
      <c r="Z18" s="2"/>
      <c r="AA18" s="2"/>
      <c r="AB18" s="2"/>
      <c r="AC18" s="2"/>
      <c r="AD18" s="2"/>
      <c r="AE18" s="2"/>
      <c r="AF18" s="2"/>
      <c r="AG18" s="2"/>
      <c r="AH18" s="2"/>
      <c r="AI18" s="2"/>
      <c r="AJ18" s="2"/>
      <c r="AK18" s="2"/>
    </row>
    <row r="19" spans="1:37" ht="15.75" thickBot="1" x14ac:dyDescent="0.3">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row>
    <row r="20" spans="1:37" x14ac:dyDescent="0.25">
      <c r="A20" s="2"/>
      <c r="B20" s="2"/>
      <c r="C20" s="2"/>
      <c r="D20" s="2"/>
      <c r="E20" s="2"/>
      <c r="F20" s="2"/>
      <c r="G20" s="2"/>
      <c r="H20" s="2"/>
      <c r="I20" s="2"/>
      <c r="J20" s="428"/>
      <c r="K20" s="861" t="s">
        <v>629</v>
      </c>
      <c r="L20" s="862"/>
      <c r="M20" s="862"/>
      <c r="N20" s="862"/>
      <c r="O20" s="862"/>
      <c r="P20" s="863"/>
      <c r="Q20" s="2"/>
      <c r="R20" s="2"/>
      <c r="S20" s="2"/>
      <c r="T20" s="2"/>
      <c r="U20" s="2"/>
      <c r="V20" s="2"/>
      <c r="W20" s="2"/>
      <c r="X20" s="2"/>
      <c r="Y20" s="2"/>
      <c r="Z20" s="2"/>
      <c r="AA20" s="2"/>
      <c r="AB20" s="2"/>
      <c r="AC20" s="2"/>
      <c r="AD20" s="2"/>
      <c r="AE20" s="2"/>
      <c r="AF20" s="2"/>
      <c r="AG20" s="2"/>
      <c r="AH20" s="2"/>
      <c r="AI20" s="2"/>
      <c r="AJ20" s="2"/>
      <c r="AK20" s="2"/>
    </row>
    <row r="21" spans="1:37" ht="15.75" thickBot="1" x14ac:dyDescent="0.3">
      <c r="A21" s="2"/>
      <c r="B21" s="2"/>
      <c r="C21" s="2"/>
      <c r="D21" s="2"/>
      <c r="E21" s="2"/>
      <c r="F21" s="2"/>
      <c r="G21" s="2"/>
      <c r="H21" s="2"/>
      <c r="I21" s="2"/>
      <c r="J21" s="2"/>
      <c r="K21" s="864"/>
      <c r="L21" s="865"/>
      <c r="M21" s="865"/>
      <c r="N21" s="865"/>
      <c r="O21" s="865"/>
      <c r="P21" s="866"/>
      <c r="Q21" s="2"/>
      <c r="R21" s="2"/>
      <c r="S21" s="2"/>
      <c r="T21" s="2"/>
      <c r="U21" s="2"/>
      <c r="V21" s="2"/>
      <c r="W21" s="2"/>
      <c r="X21" s="2"/>
      <c r="Y21" s="2"/>
      <c r="Z21" s="2"/>
      <c r="AA21" s="2"/>
      <c r="AB21" s="2"/>
      <c r="AC21" s="2"/>
      <c r="AD21" s="2"/>
      <c r="AE21" s="2"/>
      <c r="AF21" s="2"/>
      <c r="AG21" s="2"/>
      <c r="AH21" s="2"/>
      <c r="AI21" s="2"/>
      <c r="AJ21" s="2"/>
      <c r="AK21" s="2"/>
    </row>
    <row r="22" spans="1:37" x14ac:dyDescent="0.25">
      <c r="A22" s="2"/>
      <c r="B22" s="2"/>
      <c r="C22" s="2"/>
      <c r="D22" s="2"/>
      <c r="E22" s="2"/>
      <c r="F22" s="2"/>
      <c r="G22" s="2"/>
      <c r="H22" s="2"/>
      <c r="I22" s="2"/>
      <c r="J22" s="2"/>
      <c r="K22" s="861" t="s">
        <v>630</v>
      </c>
      <c r="L22" s="862"/>
      <c r="M22" s="862"/>
      <c r="N22" s="862"/>
      <c r="O22" s="862"/>
      <c r="P22" s="863"/>
      <c r="Q22" s="2"/>
      <c r="R22" s="2"/>
      <c r="S22" s="2"/>
      <c r="T22" s="2"/>
      <c r="U22" s="2"/>
      <c r="V22" s="2"/>
      <c r="W22" s="2"/>
      <c r="X22" s="2"/>
      <c r="Y22" s="2"/>
      <c r="Z22" s="2"/>
      <c r="AA22" s="2"/>
      <c r="AB22" s="2"/>
      <c r="AC22" s="2"/>
      <c r="AD22" s="2"/>
      <c r="AE22" s="2"/>
      <c r="AF22" s="2"/>
      <c r="AG22" s="2"/>
      <c r="AH22" s="2"/>
      <c r="AI22" s="2"/>
      <c r="AJ22" s="2"/>
      <c r="AK22" s="2"/>
    </row>
    <row r="23" spans="1:37" ht="15.75" thickBot="1" x14ac:dyDescent="0.3">
      <c r="A23" s="2"/>
      <c r="B23" s="2"/>
      <c r="C23" s="2"/>
      <c r="D23" s="2"/>
      <c r="E23" s="2"/>
      <c r="F23" s="2"/>
      <c r="G23" s="2"/>
      <c r="H23" s="2"/>
      <c r="I23" s="2"/>
      <c r="J23" s="2"/>
      <c r="K23" s="864"/>
      <c r="L23" s="865"/>
      <c r="M23" s="865"/>
      <c r="N23" s="865"/>
      <c r="O23" s="865"/>
      <c r="P23" s="866"/>
      <c r="Q23" s="2"/>
      <c r="R23" s="2"/>
      <c r="S23" s="2"/>
      <c r="T23" s="2"/>
      <c r="U23" s="2"/>
      <c r="V23" s="2"/>
      <c r="W23" s="2"/>
      <c r="X23" s="2"/>
      <c r="Y23" s="2"/>
      <c r="Z23" s="2"/>
      <c r="AA23" s="2"/>
      <c r="AB23" s="2"/>
      <c r="AC23" s="2"/>
      <c r="AD23" s="2"/>
      <c r="AE23" s="2"/>
      <c r="AF23" s="2"/>
      <c r="AG23" s="2"/>
      <c r="AH23" s="2"/>
      <c r="AI23" s="2"/>
      <c r="AJ23" s="2"/>
      <c r="AK23" s="2"/>
    </row>
    <row r="24" spans="1:37"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row r="25" spans="1:37"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pans="1:37"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pans="1:37"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37"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row>
    <row r="29" spans="1:37"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row>
    <row r="30" spans="1:37"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row>
    <row r="31" spans="1:37"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spans="1:37"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row>
    <row r="33" spans="1:37"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row>
    <row r="34" spans="1:37"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row>
    <row r="35" spans="1:37"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row>
    <row r="37" spans="1:37"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spans="1:37"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row r="39" spans="1:37"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row>
    <row r="40" spans="1:37"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row>
    <row r="41" spans="1:37"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row>
    <row r="42" spans="1:37"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row>
    <row r="43" spans="1:37"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sheetData>
  <sheetProtection algorithmName="SHA-512" hashValue="Zy6N9KNVbl6ZGb7y7oDi0WWkLtW81uECMaAYfNKDym0j/sgxUSRbx66PchuTZbVD95Z1jXEUy5hhwEDAkVoUoA==" saltValue="DW+BBSU9GKyKDY3OEwyASw==" spinCount="100000" sheet="1" objects="1" scenarios="1"/>
  <mergeCells count="3">
    <mergeCell ref="G14:T18"/>
    <mergeCell ref="K20:P21"/>
    <mergeCell ref="K22:P23"/>
  </mergeCells>
  <hyperlinks>
    <hyperlink ref="A1" location="'WORKSHOP (WS) 2.7'!A1" display="HOME" xr:uid="{C777C7A5-B933-476F-9477-61DC0E0C6B03}"/>
    <hyperlink ref="K20:P21" location="'WS Part I &amp; II'!A1" display="Part I &amp; II" xr:uid="{6BDBEEBA-47E3-4F49-872F-AEDC5A8FF3F0}"/>
    <hyperlink ref="K22:P23" location="'WS Part III'!A1" display="Part III" xr:uid="{BBB31B0D-AE1C-46EE-B37C-EB3D2D224054}"/>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HOME</vt:lpstr>
      <vt:lpstr>2.1.1 التخفيف</vt:lpstr>
      <vt:lpstr>2.1.1 التكيف</vt:lpstr>
      <vt:lpstr>2.1.1 تدقيق النوع</vt:lpstr>
      <vt:lpstr>ARA 2.2.2.1.4; Scope 2; I-C</vt:lpstr>
      <vt:lpstr>ARA 2.2.2.1.4. Scope 2; 1-B</vt:lpstr>
      <vt:lpstr>ENG 2.2.2.1.4; Scope 2, 1-B</vt:lpstr>
      <vt:lpstr>ENG 2.2.2.1.4; Scope 2; 1-C</vt:lpstr>
      <vt:lpstr>ورشة عمل (WS) 2.4</vt:lpstr>
      <vt:lpstr>WS Part I &amp; II</vt:lpstr>
      <vt:lpstr>WS Part III</vt:lpstr>
      <vt:lpstr>3.2 مراجع المشاريع</vt:lpstr>
      <vt:lpstr>3.2 LoA Template</vt:lpstr>
      <vt:lpstr>3.2 InfoSheets</vt:lpstr>
      <vt:lpstr>3.3   </vt:lpstr>
      <vt:lpstr>3.5 (CS 1)</vt:lpstr>
      <vt:lpstr>3.5 (CS 2)</vt:lpstr>
      <vt:lpstr>3.5 (CS 3)</vt:lpstr>
      <vt:lpstr>'3.2 مراجع المشاريع'!_Hlk26449955</vt:lpstr>
      <vt:lpstr>'3.2 InfoSheets'!_Toc28024924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Colette</dc:creator>
  <cp:lastModifiedBy>Colette</cp:lastModifiedBy>
  <cp:lastPrinted>2020-03-12T07:04:12Z</cp:lastPrinted>
  <dcterms:created xsi:type="dcterms:W3CDTF">2020-03-04T08:39:41Z</dcterms:created>
  <dcterms:modified xsi:type="dcterms:W3CDTF">2020-03-22T07:59:07Z</dcterms:modified>
</cp:coreProperties>
</file>